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pivotTables/pivotTable1.xml" ContentType="application/vnd.openxmlformats-officedocument.spreadsheetml.pivotTable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PERUCAMARAS 2023\Reporte Regional 2023\Junio\"/>
    </mc:Choice>
  </mc:AlternateContent>
  <bookViews>
    <workbookView xWindow="0" yWindow="0" windowWidth="20490" windowHeight="7020" tabRatio="784"/>
  </bookViews>
  <sheets>
    <sheet name="Perucámaras" sheetId="11" r:id="rId1"/>
    <sheet name="SUR" sheetId="18" r:id="rId2"/>
    <sheet name="Arequipa" sheetId="5" r:id="rId3"/>
    <sheet name="Cusco" sheetId="12" r:id="rId4"/>
    <sheet name="Madre de Dios" sheetId="13" r:id="rId5"/>
    <sheet name="Moquegua" sheetId="14" r:id="rId6"/>
    <sheet name="Puno" sheetId="15" r:id="rId7"/>
    <sheet name="Sheet1" sheetId="10" state="hidden" r:id="rId8"/>
    <sheet name="Tacna" sheetId="16" r:id="rId9"/>
  </sheets>
  <calcPr calcId="191028"/>
  <pivotCaches>
    <pivotCache cacheId="0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8" l="1"/>
  <c r="G60" i="18"/>
  <c r="F60" i="18"/>
  <c r="G59" i="18"/>
  <c r="F59" i="18"/>
  <c r="D60" i="18"/>
  <c r="C60" i="18"/>
  <c r="D59" i="18"/>
  <c r="C59" i="18"/>
  <c r="G56" i="18"/>
  <c r="F56" i="18"/>
  <c r="G55" i="18"/>
  <c r="F55" i="18"/>
  <c r="C56" i="18"/>
  <c r="D56" i="18"/>
  <c r="D55" i="18"/>
  <c r="C55" i="18"/>
  <c r="C44" i="18"/>
  <c r="D44" i="18"/>
  <c r="E44" i="18"/>
  <c r="C45" i="18"/>
  <c r="D45" i="18"/>
  <c r="E45" i="18"/>
  <c r="C46" i="18"/>
  <c r="D46" i="18"/>
  <c r="E46" i="18"/>
  <c r="C35" i="18"/>
  <c r="H35" i="18" s="1"/>
  <c r="D35" i="18"/>
  <c r="E35" i="18"/>
  <c r="C36" i="18"/>
  <c r="D36" i="18"/>
  <c r="E36" i="18"/>
  <c r="C37" i="18"/>
  <c r="D37" i="18"/>
  <c r="E37" i="18"/>
  <c r="C38" i="18"/>
  <c r="D38" i="18"/>
  <c r="E38" i="18"/>
  <c r="D34" i="18"/>
  <c r="E34" i="18"/>
  <c r="C34" i="18"/>
  <c r="H29" i="12"/>
  <c r="H30" i="12"/>
  <c r="H33" i="12"/>
  <c r="H34" i="12"/>
  <c r="H37" i="12"/>
  <c r="H38" i="12"/>
  <c r="H39" i="12"/>
  <c r="H40" i="12"/>
  <c r="H41" i="12"/>
  <c r="H42" i="12"/>
  <c r="H43" i="12"/>
  <c r="C14" i="5"/>
  <c r="D14" i="5"/>
  <c r="E14" i="5"/>
  <c r="C15" i="5"/>
  <c r="D15" i="5"/>
  <c r="E15" i="5"/>
  <c r="I38" i="15"/>
  <c r="J38" i="15"/>
  <c r="I39" i="15"/>
  <c r="J39" i="15"/>
  <c r="I40" i="15"/>
  <c r="J40" i="15"/>
  <c r="I41" i="15"/>
  <c r="J41" i="15"/>
  <c r="I42" i="15"/>
  <c r="J42" i="15"/>
  <c r="I43" i="15"/>
  <c r="J43" i="15"/>
  <c r="J37" i="15"/>
  <c r="I37" i="15"/>
  <c r="I38" i="14"/>
  <c r="J38" i="14"/>
  <c r="I39" i="14"/>
  <c r="J39" i="14"/>
  <c r="I40" i="14"/>
  <c r="J40" i="14"/>
  <c r="I41" i="14"/>
  <c r="J41" i="14"/>
  <c r="I42" i="14"/>
  <c r="J42" i="14"/>
  <c r="I43" i="14"/>
  <c r="J43" i="14"/>
  <c r="J37" i="14"/>
  <c r="I37" i="14"/>
  <c r="I38" i="13"/>
  <c r="J38" i="13"/>
  <c r="I39" i="13"/>
  <c r="J39" i="13"/>
  <c r="I40" i="13"/>
  <c r="J40" i="13"/>
  <c r="I41" i="13"/>
  <c r="J41" i="13"/>
  <c r="I42" i="13"/>
  <c r="J42" i="13"/>
  <c r="I43" i="13"/>
  <c r="J43" i="13"/>
  <c r="J37" i="13"/>
  <c r="I37" i="13"/>
  <c r="I38" i="12"/>
  <c r="J38" i="12"/>
  <c r="I39" i="12"/>
  <c r="J39" i="12"/>
  <c r="I40" i="12"/>
  <c r="J40" i="12"/>
  <c r="I41" i="12"/>
  <c r="J41" i="12"/>
  <c r="I42" i="12"/>
  <c r="J42" i="12"/>
  <c r="I43" i="12"/>
  <c r="J43" i="12"/>
  <c r="J37" i="12"/>
  <c r="I37" i="12"/>
  <c r="I38" i="5"/>
  <c r="J38" i="5"/>
  <c r="I39" i="5"/>
  <c r="J39" i="5"/>
  <c r="I40" i="5"/>
  <c r="J40" i="5"/>
  <c r="I41" i="5"/>
  <c r="J41" i="5"/>
  <c r="I42" i="5"/>
  <c r="J42" i="5"/>
  <c r="I43" i="5"/>
  <c r="J43" i="5"/>
  <c r="J37" i="5"/>
  <c r="I37" i="5"/>
  <c r="E22" i="16"/>
  <c r="I38" i="16"/>
  <c r="J38" i="16"/>
  <c r="I39" i="16"/>
  <c r="J39" i="16"/>
  <c r="I40" i="16"/>
  <c r="J40" i="16"/>
  <c r="I41" i="16"/>
  <c r="J41" i="16"/>
  <c r="I42" i="16"/>
  <c r="J42" i="16"/>
  <c r="I43" i="16"/>
  <c r="J43" i="16"/>
  <c r="J37" i="16"/>
  <c r="E21" i="16"/>
  <c r="I37" i="16"/>
  <c r="G56" i="12"/>
  <c r="G56" i="13"/>
  <c r="G56" i="14"/>
  <c r="G56" i="15"/>
  <c r="G56" i="16"/>
  <c r="G56" i="5"/>
  <c r="G55" i="12"/>
  <c r="G55" i="13"/>
  <c r="G55" i="14"/>
  <c r="G55" i="15"/>
  <c r="G55" i="16"/>
  <c r="G55" i="5"/>
  <c r="G54" i="12"/>
  <c r="G54" i="13"/>
  <c r="G54" i="14"/>
  <c r="G54" i="15"/>
  <c r="G54" i="16"/>
  <c r="G54" i="5"/>
  <c r="H52" i="12"/>
  <c r="H53" i="12"/>
  <c r="H52" i="13"/>
  <c r="H53" i="13"/>
  <c r="H52" i="14"/>
  <c r="H53" i="14"/>
  <c r="H52" i="15"/>
  <c r="H53" i="15"/>
  <c r="H52" i="16"/>
  <c r="H53" i="16"/>
  <c r="H52" i="5"/>
  <c r="H53" i="5"/>
  <c r="H47" i="12"/>
  <c r="H48" i="12"/>
  <c r="H47" i="13"/>
  <c r="H48" i="13"/>
  <c r="H47" i="14"/>
  <c r="H48" i="14"/>
  <c r="H47" i="15"/>
  <c r="H48" i="15"/>
  <c r="H47" i="16"/>
  <c r="H48" i="16"/>
  <c r="H47" i="5"/>
  <c r="H48" i="5"/>
  <c r="H38" i="13"/>
  <c r="H39" i="13"/>
  <c r="H40" i="13"/>
  <c r="H41" i="13"/>
  <c r="H42" i="13"/>
  <c r="H43" i="13"/>
  <c r="H38" i="14"/>
  <c r="H39" i="14"/>
  <c r="H40" i="14"/>
  <c r="H41" i="14"/>
  <c r="H42" i="14"/>
  <c r="H43" i="14"/>
  <c r="H38" i="15"/>
  <c r="H39" i="15"/>
  <c r="H40" i="15"/>
  <c r="H41" i="15"/>
  <c r="H42" i="15"/>
  <c r="H43" i="15"/>
  <c r="H38" i="16"/>
  <c r="H39" i="16"/>
  <c r="H40" i="16"/>
  <c r="H41" i="16"/>
  <c r="H42" i="16"/>
  <c r="H43" i="16"/>
  <c r="H38" i="5"/>
  <c r="H39" i="5"/>
  <c r="H40" i="5"/>
  <c r="H41" i="5"/>
  <c r="H42" i="5"/>
  <c r="H43" i="5"/>
  <c r="H51" i="12"/>
  <c r="H51" i="13"/>
  <c r="H51" i="14"/>
  <c r="H51" i="15"/>
  <c r="H51" i="16"/>
  <c r="H51" i="5"/>
  <c r="H46" i="12"/>
  <c r="H46" i="13"/>
  <c r="H46" i="14"/>
  <c r="H46" i="15"/>
  <c r="H46" i="16"/>
  <c r="H46" i="5"/>
  <c r="H37" i="13"/>
  <c r="H37" i="14"/>
  <c r="H37" i="15"/>
  <c r="H37" i="16"/>
  <c r="H37" i="5"/>
  <c r="H34" i="13"/>
  <c r="H34" i="14"/>
  <c r="H34" i="15"/>
  <c r="H34" i="16"/>
  <c r="H34" i="5"/>
  <c r="H33" i="13"/>
  <c r="H33" i="14"/>
  <c r="H33" i="15"/>
  <c r="H33" i="16"/>
  <c r="H33" i="5"/>
  <c r="H30" i="13"/>
  <c r="H30" i="14"/>
  <c r="H30" i="15"/>
  <c r="H30" i="16"/>
  <c r="H30" i="5"/>
  <c r="H29" i="13"/>
  <c r="H29" i="14"/>
  <c r="H29" i="15"/>
  <c r="H29" i="16"/>
  <c r="H29" i="5"/>
  <c r="D15" i="13"/>
  <c r="C15" i="16"/>
  <c r="G17" i="18" s="1"/>
  <c r="G74" i="18"/>
  <c r="F74" i="18"/>
  <c r="G73" i="18"/>
  <c r="F73" i="18"/>
  <c r="G72" i="18"/>
  <c r="F72" i="18"/>
  <c r="G79" i="18"/>
  <c r="F79" i="18"/>
  <c r="G78" i="18"/>
  <c r="F78" i="18"/>
  <c r="G77" i="18"/>
  <c r="F77" i="18"/>
  <c r="C78" i="18"/>
  <c r="D78" i="18"/>
  <c r="C79" i="18"/>
  <c r="D79" i="18"/>
  <c r="D77" i="18"/>
  <c r="C77" i="18"/>
  <c r="C74" i="18"/>
  <c r="D74" i="18"/>
  <c r="D73" i="18"/>
  <c r="C73" i="18"/>
  <c r="D72" i="18"/>
  <c r="C72" i="18"/>
  <c r="N16" i="18"/>
  <c r="N15" i="18"/>
  <c r="N14" i="18"/>
  <c r="N13" i="18"/>
  <c r="N12" i="18"/>
  <c r="N11" i="18"/>
  <c r="H17" i="18"/>
  <c r="H16" i="18"/>
  <c r="H15" i="18"/>
  <c r="H14" i="18"/>
  <c r="H13" i="18"/>
  <c r="H12" i="18"/>
  <c r="E17" i="18"/>
  <c r="E16" i="18"/>
  <c r="E15" i="18"/>
  <c r="E14" i="18"/>
  <c r="E13" i="18"/>
  <c r="E12" i="18"/>
  <c r="S16" i="18"/>
  <c r="S15" i="18"/>
  <c r="S14" i="18"/>
  <c r="S13" i="18"/>
  <c r="S12" i="18"/>
  <c r="S11" i="18"/>
  <c r="R16" i="18"/>
  <c r="R15" i="18"/>
  <c r="R14" i="18"/>
  <c r="R13" i="18"/>
  <c r="R12" i="18"/>
  <c r="R11" i="18"/>
  <c r="G12" i="18"/>
  <c r="F17" i="18"/>
  <c r="F16" i="18"/>
  <c r="F15" i="18"/>
  <c r="F14" i="18"/>
  <c r="F13" i="18"/>
  <c r="C17" i="18"/>
  <c r="C16" i="18"/>
  <c r="C15" i="18"/>
  <c r="C14" i="18"/>
  <c r="I14" i="18" s="1"/>
  <c r="C13" i="18"/>
  <c r="F12" i="18"/>
  <c r="C12" i="18"/>
  <c r="I52" i="12"/>
  <c r="J52" i="12"/>
  <c r="I53" i="12"/>
  <c r="J53" i="12"/>
  <c r="I52" i="13"/>
  <c r="J52" i="13"/>
  <c r="I53" i="13"/>
  <c r="J53" i="13"/>
  <c r="I52" i="14"/>
  <c r="J52" i="14"/>
  <c r="I53" i="14"/>
  <c r="J53" i="14"/>
  <c r="I52" i="15"/>
  <c r="J52" i="15"/>
  <c r="I53" i="15"/>
  <c r="J53" i="15"/>
  <c r="I52" i="16"/>
  <c r="J52" i="16"/>
  <c r="I53" i="16"/>
  <c r="J53" i="16"/>
  <c r="I52" i="5"/>
  <c r="J52" i="5"/>
  <c r="I53" i="5"/>
  <c r="J53" i="5"/>
  <c r="J51" i="12"/>
  <c r="I51" i="12"/>
  <c r="J51" i="13"/>
  <c r="I51" i="13"/>
  <c r="J51" i="14"/>
  <c r="I51" i="14"/>
  <c r="J51" i="15"/>
  <c r="I51" i="15"/>
  <c r="J51" i="16"/>
  <c r="I51" i="16"/>
  <c r="J51" i="5"/>
  <c r="I51" i="5"/>
  <c r="I48" i="12"/>
  <c r="J48" i="12"/>
  <c r="I48" i="13"/>
  <c r="J48" i="13"/>
  <c r="I48" i="14"/>
  <c r="J48" i="14"/>
  <c r="I48" i="15"/>
  <c r="J48" i="15"/>
  <c r="I48" i="16"/>
  <c r="J48" i="16"/>
  <c r="I48" i="5"/>
  <c r="J48" i="5"/>
  <c r="J47" i="12"/>
  <c r="I47" i="12"/>
  <c r="J46" i="12"/>
  <c r="I46" i="12"/>
  <c r="J47" i="13"/>
  <c r="I47" i="13"/>
  <c r="J46" i="13"/>
  <c r="I46" i="13"/>
  <c r="J47" i="14"/>
  <c r="I47" i="14"/>
  <c r="J46" i="14"/>
  <c r="I46" i="14"/>
  <c r="J47" i="15"/>
  <c r="I47" i="15"/>
  <c r="J46" i="15"/>
  <c r="I46" i="15"/>
  <c r="J47" i="16"/>
  <c r="I47" i="16"/>
  <c r="J46" i="16"/>
  <c r="I46" i="16"/>
  <c r="J47" i="5"/>
  <c r="I47" i="5"/>
  <c r="J46" i="5"/>
  <c r="I46" i="5"/>
  <c r="J33" i="12"/>
  <c r="J33" i="13"/>
  <c r="J33" i="14"/>
  <c r="J33" i="15"/>
  <c r="J33" i="16"/>
  <c r="J33" i="5"/>
  <c r="J34" i="12"/>
  <c r="I34" i="12"/>
  <c r="I33" i="12"/>
  <c r="J34" i="13"/>
  <c r="I34" i="13"/>
  <c r="I33" i="13"/>
  <c r="J34" i="14"/>
  <c r="I34" i="14"/>
  <c r="I33" i="14"/>
  <c r="J34" i="15"/>
  <c r="I34" i="15"/>
  <c r="I33" i="15"/>
  <c r="J34" i="16"/>
  <c r="I34" i="16"/>
  <c r="I33" i="16"/>
  <c r="J34" i="5"/>
  <c r="I34" i="5"/>
  <c r="I33" i="5"/>
  <c r="I30" i="12"/>
  <c r="J30" i="12"/>
  <c r="I30" i="13"/>
  <c r="J30" i="13"/>
  <c r="I30" i="14"/>
  <c r="J30" i="14"/>
  <c r="I30" i="15"/>
  <c r="J30" i="15"/>
  <c r="I30" i="16"/>
  <c r="J30" i="16"/>
  <c r="I30" i="5"/>
  <c r="J30" i="5"/>
  <c r="J29" i="12"/>
  <c r="J29" i="13"/>
  <c r="J29" i="14"/>
  <c r="J29" i="15"/>
  <c r="J29" i="16"/>
  <c r="J29" i="5"/>
  <c r="I29" i="12"/>
  <c r="I29" i="13"/>
  <c r="I29" i="14"/>
  <c r="I29" i="15"/>
  <c r="I29" i="16"/>
  <c r="I29" i="5"/>
  <c r="D15" i="12"/>
  <c r="E15" i="12"/>
  <c r="D13" i="18" s="1"/>
  <c r="E15" i="13"/>
  <c r="D14" i="18" s="1"/>
  <c r="D15" i="14"/>
  <c r="E15" i="14"/>
  <c r="D15" i="18" s="1"/>
  <c r="D15" i="15"/>
  <c r="E15" i="15"/>
  <c r="D16" i="18" s="1"/>
  <c r="D15" i="16"/>
  <c r="E15" i="16"/>
  <c r="D17" i="18" s="1"/>
  <c r="D12" i="18"/>
  <c r="C15" i="12"/>
  <c r="G13" i="18" s="1"/>
  <c r="C15" i="13"/>
  <c r="G14" i="18" s="1"/>
  <c r="C15" i="14"/>
  <c r="G15" i="18" s="1"/>
  <c r="C15" i="15"/>
  <c r="G16" i="18" s="1"/>
  <c r="H20" i="12"/>
  <c r="G20" i="12"/>
  <c r="H19" i="12"/>
  <c r="G19" i="12"/>
  <c r="H18" i="12"/>
  <c r="G18" i="12"/>
  <c r="H20" i="13"/>
  <c r="G20" i="13"/>
  <c r="H19" i="13"/>
  <c r="G19" i="13"/>
  <c r="H18" i="13"/>
  <c r="G18" i="13"/>
  <c r="H20" i="14"/>
  <c r="G20" i="14"/>
  <c r="H19" i="14"/>
  <c r="G19" i="14"/>
  <c r="H18" i="14"/>
  <c r="G18" i="14"/>
  <c r="H20" i="15"/>
  <c r="G20" i="15"/>
  <c r="H19" i="15"/>
  <c r="G19" i="15"/>
  <c r="H18" i="15"/>
  <c r="G18" i="15"/>
  <c r="H20" i="16"/>
  <c r="G20" i="16"/>
  <c r="H19" i="16"/>
  <c r="G19" i="16"/>
  <c r="H18" i="16"/>
  <c r="G18" i="16"/>
  <c r="H20" i="5"/>
  <c r="G20" i="5"/>
  <c r="H19" i="5"/>
  <c r="G19" i="5"/>
  <c r="H18" i="5"/>
  <c r="G18" i="5"/>
  <c r="G9" i="12"/>
  <c r="H9" i="12"/>
  <c r="G10" i="12"/>
  <c r="H10" i="12"/>
  <c r="G11" i="12"/>
  <c r="H11" i="12"/>
  <c r="G12" i="12"/>
  <c r="H12" i="12"/>
  <c r="G9" i="13"/>
  <c r="H9" i="13"/>
  <c r="G10" i="13"/>
  <c r="H10" i="13"/>
  <c r="G11" i="13"/>
  <c r="H11" i="13"/>
  <c r="G12" i="13"/>
  <c r="H12" i="13"/>
  <c r="G9" i="14"/>
  <c r="H9" i="14"/>
  <c r="G10" i="14"/>
  <c r="H10" i="14"/>
  <c r="G11" i="14"/>
  <c r="H11" i="14"/>
  <c r="G12" i="14"/>
  <c r="H12" i="14"/>
  <c r="G9" i="15"/>
  <c r="H9" i="15"/>
  <c r="G10" i="15"/>
  <c r="H10" i="15"/>
  <c r="G11" i="15"/>
  <c r="H11" i="15"/>
  <c r="G12" i="15"/>
  <c r="H12" i="15"/>
  <c r="G9" i="16"/>
  <c r="H9" i="16"/>
  <c r="G10" i="16"/>
  <c r="H10" i="16"/>
  <c r="G11" i="16"/>
  <c r="H11" i="16"/>
  <c r="G12" i="16"/>
  <c r="H12" i="16"/>
  <c r="G9" i="5"/>
  <c r="H9" i="5"/>
  <c r="G10" i="5"/>
  <c r="H10" i="5"/>
  <c r="G11" i="5"/>
  <c r="H11" i="5"/>
  <c r="G12" i="5"/>
  <c r="H12" i="5"/>
  <c r="H8" i="12"/>
  <c r="H8" i="13"/>
  <c r="H8" i="14"/>
  <c r="H8" i="15"/>
  <c r="H8" i="16"/>
  <c r="H8" i="5"/>
  <c r="G8" i="12"/>
  <c r="G8" i="13"/>
  <c r="G8" i="14"/>
  <c r="G8" i="15"/>
  <c r="G8" i="16"/>
  <c r="G8" i="5"/>
  <c r="D14" i="12"/>
  <c r="E14" i="12"/>
  <c r="D14" i="13"/>
  <c r="E14" i="13"/>
  <c r="D14" i="14"/>
  <c r="E14" i="14"/>
  <c r="D14" i="15"/>
  <c r="E14" i="15"/>
  <c r="D14" i="16"/>
  <c r="E14" i="16"/>
  <c r="C14" i="12"/>
  <c r="C14" i="13"/>
  <c r="C14" i="14"/>
  <c r="C14" i="15"/>
  <c r="C14" i="16"/>
  <c r="R17" i="18" l="1"/>
  <c r="K15" i="18"/>
  <c r="I63" i="18"/>
  <c r="H37" i="18"/>
  <c r="G38" i="18"/>
  <c r="I17" i="18"/>
  <c r="J67" i="18"/>
  <c r="D40" i="18"/>
  <c r="J63" i="18"/>
  <c r="I13" i="18"/>
  <c r="J65" i="18"/>
  <c r="D41" i="18"/>
  <c r="J66" i="18"/>
  <c r="I15" i="18"/>
  <c r="K13" i="18"/>
  <c r="C41" i="18"/>
  <c r="I66" i="18"/>
  <c r="J12" i="18"/>
  <c r="I16" i="18"/>
  <c r="I65" i="18"/>
  <c r="J17" i="18"/>
  <c r="J16" i="18"/>
  <c r="J15" i="18"/>
  <c r="J14" i="18"/>
  <c r="J13" i="18"/>
  <c r="F18" i="18"/>
  <c r="Q15" i="18" s="1"/>
  <c r="S17" i="18"/>
  <c r="H69" i="18"/>
  <c r="H68" i="18"/>
  <c r="H67" i="18"/>
  <c r="H66" i="18"/>
  <c r="H65" i="18"/>
  <c r="H64" i="18"/>
  <c r="H63" i="18"/>
  <c r="E41" i="18"/>
  <c r="E31" i="18"/>
  <c r="C40" i="18"/>
  <c r="G35" i="18"/>
  <c r="N17" i="18"/>
  <c r="P13" i="18" s="1"/>
  <c r="E55" i="18"/>
  <c r="E56" i="18"/>
  <c r="E59" i="18"/>
  <c r="E60" i="18"/>
  <c r="E72" i="18"/>
  <c r="E73" i="18"/>
  <c r="E74" i="18"/>
  <c r="E77" i="18"/>
  <c r="E79" i="18"/>
  <c r="E78" i="18"/>
  <c r="I77" i="18"/>
  <c r="H77" i="18"/>
  <c r="J77" i="18"/>
  <c r="I78" i="18"/>
  <c r="H78" i="18"/>
  <c r="J78" i="18"/>
  <c r="I79" i="18"/>
  <c r="H79" i="18"/>
  <c r="J79" i="18"/>
  <c r="I72" i="18"/>
  <c r="H72" i="18"/>
  <c r="J72" i="18"/>
  <c r="I73" i="18"/>
  <c r="H73" i="18"/>
  <c r="J73" i="18"/>
  <c r="I74" i="18"/>
  <c r="H74" i="18"/>
  <c r="J74" i="18"/>
  <c r="I59" i="18"/>
  <c r="H59" i="18"/>
  <c r="J59" i="18"/>
  <c r="I60" i="18"/>
  <c r="H60" i="18"/>
  <c r="J60" i="18"/>
  <c r="I55" i="18"/>
  <c r="H55" i="18"/>
  <c r="J55" i="18"/>
  <c r="I56" i="18"/>
  <c r="H56" i="18"/>
  <c r="J56" i="18"/>
  <c r="I64" i="18"/>
  <c r="J64" i="18"/>
  <c r="I67" i="18"/>
  <c r="I68" i="18"/>
  <c r="J68" i="18"/>
  <c r="I69" i="18"/>
  <c r="J69" i="18"/>
  <c r="K12" i="18"/>
  <c r="G34" i="18"/>
  <c r="K14" i="18"/>
  <c r="H38" i="18"/>
  <c r="I12" i="18"/>
  <c r="C18" i="18"/>
  <c r="K17" i="18"/>
  <c r="H36" i="18"/>
  <c r="G36" i="18"/>
  <c r="E40" i="18"/>
  <c r="G37" i="18"/>
  <c r="H34" i="18"/>
  <c r="K16" i="18"/>
  <c r="H15" i="16"/>
  <c r="G14" i="15"/>
  <c r="H14" i="16"/>
  <c r="H14" i="14"/>
  <c r="H14" i="15"/>
  <c r="H15" i="13"/>
  <c r="H15" i="15"/>
  <c r="H15" i="14"/>
  <c r="H14" i="12"/>
  <c r="H14" i="13"/>
  <c r="H15" i="12"/>
  <c r="H14" i="5"/>
  <c r="H15" i="5"/>
  <c r="G14" i="5"/>
  <c r="G14" i="13"/>
  <c r="G15" i="5"/>
  <c r="G15" i="15"/>
  <c r="G15" i="13"/>
  <c r="G14" i="16"/>
  <c r="G14" i="14"/>
  <c r="G14" i="12"/>
  <c r="G15" i="16"/>
  <c r="G15" i="14"/>
  <c r="G15" i="12"/>
  <c r="P12" i="18" l="1"/>
  <c r="G41" i="18"/>
  <c r="G18" i="18"/>
  <c r="Q14" i="18"/>
  <c r="Q11" i="18"/>
  <c r="P14" i="18"/>
  <c r="H41" i="18"/>
  <c r="Q13" i="18"/>
  <c r="Q12" i="18"/>
  <c r="H18" i="18" s="1"/>
  <c r="H40" i="18"/>
  <c r="Q17" i="18"/>
  <c r="Q16" i="18"/>
  <c r="P16" i="18"/>
  <c r="P15" i="18"/>
  <c r="O15" i="18"/>
  <c r="O14" i="18"/>
  <c r="P17" i="18"/>
  <c r="P11" i="18"/>
  <c r="O13" i="18"/>
  <c r="O12" i="18"/>
  <c r="G40" i="18"/>
  <c r="O16" i="18"/>
  <c r="I18" i="18"/>
  <c r="O17" i="18"/>
  <c r="O11" i="18"/>
  <c r="J18" i="18" l="1"/>
  <c r="E18" i="18"/>
  <c r="K18" i="18" s="1"/>
  <c r="H44" i="18" l="1"/>
  <c r="G44" i="18"/>
  <c r="H46" i="18"/>
  <c r="G46" i="18"/>
  <c r="G45" i="18"/>
  <c r="H45" i="18"/>
</calcChain>
</file>

<file path=xl/sharedStrings.xml><?xml version="1.0" encoding="utf-8"?>
<sst xmlns="http://schemas.openxmlformats.org/spreadsheetml/2006/main" count="427" uniqueCount="87">
  <si>
    <t>Información Ampliada del Reporte Regional</t>
  </si>
  <si>
    <t>Edición N° 512</t>
  </si>
  <si>
    <t>Macro Región Sur</t>
  </si>
  <si>
    <t>Informalidad Laboral</t>
  </si>
  <si>
    <t>Miércoles 21 de junio 2023</t>
  </si>
  <si>
    <t>Arequipa</t>
  </si>
  <si>
    <t>Cusco</t>
  </si>
  <si>
    <t>Madre de Dios</t>
  </si>
  <si>
    <t>Moquegua</t>
  </si>
  <si>
    <t>Puno</t>
  </si>
  <si>
    <t>Tacna</t>
  </si>
  <si>
    <t>MACRO REGIÓN SUR</t>
  </si>
  <si>
    <t>INFORMALIDAD LABORAL</t>
  </si>
  <si>
    <t>Macro Región</t>
  </si>
  <si>
    <t>Tasa de Informalidad por Región</t>
  </si>
  <si>
    <t>Macro Región Sur: Condición de empleo e informalidad laboral</t>
  </si>
  <si>
    <t>Regiones</t>
  </si>
  <si>
    <t>Var. % 22/19</t>
  </si>
  <si>
    <t>PEAO</t>
  </si>
  <si>
    <t>%PEAO</t>
  </si>
  <si>
    <t>p Informal</t>
  </si>
  <si>
    <t xml:space="preserve">pinformal </t>
  </si>
  <si>
    <t>Tasa Informalidad</t>
  </si>
  <si>
    <t>Ingreso PEAO</t>
  </si>
  <si>
    <t xml:space="preserve"> Var Tasa Informalidad</t>
  </si>
  <si>
    <t>Fuente: INEI</t>
  </si>
  <si>
    <t>Elaboración: CIE-PERUCÁMARAS</t>
  </si>
  <si>
    <t xml:space="preserve">1. Condición laboral </t>
  </si>
  <si>
    <t>Número de personas</t>
  </si>
  <si>
    <t>22/21</t>
  </si>
  <si>
    <t>22/19</t>
  </si>
  <si>
    <t>PET</t>
  </si>
  <si>
    <t>PEA</t>
  </si>
  <si>
    <t>PEA Desocupada</t>
  </si>
  <si>
    <t>P. INFORMALIDAD</t>
  </si>
  <si>
    <t>Tasa de desempleo</t>
  </si>
  <si>
    <t>Tasa de informalidad laboral</t>
  </si>
  <si>
    <t>21/20</t>
  </si>
  <si>
    <t>21/19</t>
  </si>
  <si>
    <t>Ingreso Promedio Mensual</t>
  </si>
  <si>
    <t>Formales</t>
  </si>
  <si>
    <t>Informales</t>
  </si>
  <si>
    <t>2. Informalidad Laboral</t>
  </si>
  <si>
    <t>PERSONAS PEAO</t>
  </si>
  <si>
    <t>PERSONAS INFORMALIDAD</t>
  </si>
  <si>
    <t>Tasa de Informalidad</t>
  </si>
  <si>
    <t>Sexo</t>
  </si>
  <si>
    <t>Hombre</t>
  </si>
  <si>
    <t>Mujer</t>
  </si>
  <si>
    <t>Área geográfica</t>
  </si>
  <si>
    <t xml:space="preserve">Urbano </t>
  </si>
  <si>
    <t>Rural</t>
  </si>
  <si>
    <t>Sector Económico</t>
  </si>
  <si>
    <t>Agr/Pes/M</t>
  </si>
  <si>
    <t>Comercio</t>
  </si>
  <si>
    <t>Const</t>
  </si>
  <si>
    <t>Manuf</t>
  </si>
  <si>
    <t>Hotel y R</t>
  </si>
  <si>
    <t>Trans y C</t>
  </si>
  <si>
    <t>Otros</t>
  </si>
  <si>
    <t>Condición de Pobreza</t>
  </si>
  <si>
    <t>No pobre</t>
  </si>
  <si>
    <t>Pobre</t>
  </si>
  <si>
    <t>Pobre extremo</t>
  </si>
  <si>
    <t>Acceso a Servicios Pub</t>
  </si>
  <si>
    <t>Acceso a la RPA</t>
  </si>
  <si>
    <t>Internet</t>
  </si>
  <si>
    <t>Luz</t>
  </si>
  <si>
    <t>AREQUIPA</t>
  </si>
  <si>
    <t>CUSCO</t>
  </si>
  <si>
    <t>MADRE DE DIOS</t>
  </si>
  <si>
    <t>MOQUEGUA</t>
  </si>
  <si>
    <t>PUNO</t>
  </si>
  <si>
    <t>sector</t>
  </si>
  <si>
    <t>contri</t>
  </si>
  <si>
    <t>COMERCIO</t>
  </si>
  <si>
    <t>Row Labels</t>
  </si>
  <si>
    <t>Sum of contri</t>
  </si>
  <si>
    <t>CONSTRUCCION</t>
  </si>
  <si>
    <t>AGROPECUARIO</t>
  </si>
  <si>
    <t>MANUFACTURA</t>
  </si>
  <si>
    <t>MINERIA E HIDROCARBUROS</t>
  </si>
  <si>
    <t>PESCA</t>
  </si>
  <si>
    <t>OTROS SERVICIOS</t>
  </si>
  <si>
    <t>Grand Total</t>
  </si>
  <si>
    <t>TACNA</t>
  </si>
  <si>
    <t>(N° personas y porcentajes,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</si>
</sst>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_-* #,##0\ _€_-;\-* #,##0\ _€_-;_-* &quot;-&quot;??\ _€_-;_-@_-"/>
    <numFmt numFmtId="166" formatCode="0.0%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b/>
      <sz val="24"/>
      <color theme="1"/>
      <name val="Amasis MT Pro Light"/>
      <family val="1"/>
    </font>
    <font>
      <sz val="11"/>
      <color theme="1"/>
      <name val="Amasis MT Pro"/>
      <family val="1"/>
    </font>
    <font>
      <b/>
      <sz val="18"/>
      <color theme="1"/>
      <name val="Amasis MT Pro"/>
      <family val="1"/>
    </font>
    <font>
      <i/>
      <sz val="11"/>
      <color theme="1"/>
      <name val="Amasis MT Pro"/>
      <family val="1"/>
    </font>
    <font>
      <u/>
      <sz val="11"/>
      <color theme="1"/>
      <name val="Amasis MT Pro"/>
      <family val="1"/>
    </font>
    <font>
      <sz val="28"/>
      <color rgb="FFC00000"/>
      <name val="Amasis MT Pro"/>
      <family val="1"/>
    </font>
    <font>
      <sz val="22"/>
      <color rgb="FFC00000"/>
      <name val="Amasis MT Pro"/>
      <family val="1"/>
    </font>
    <font>
      <b/>
      <sz val="11"/>
      <name val="Arial Narrow"/>
      <family val="2"/>
    </font>
    <font>
      <b/>
      <sz val="14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0"/>
      <name val="Arial Narrow"/>
      <family val="2"/>
    </font>
    <font>
      <b/>
      <sz val="12"/>
      <color theme="1"/>
      <name val="Arial Narrow"/>
      <family val="2"/>
    </font>
    <font>
      <sz val="10"/>
      <color theme="7" tint="-0.499984740745262"/>
      <name val="Arial Narrow"/>
      <family val="2"/>
    </font>
    <font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70">
    <xf numFmtId="0" fontId="0" fillId="0" borderId="0" xfId="0"/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164" fontId="6" fillId="0" borderId="0" xfId="1" applyNumberFormat="1" applyFont="1"/>
    <xf numFmtId="164" fontId="4" fillId="0" borderId="0" xfId="1" applyNumberFormat="1" applyFont="1"/>
    <xf numFmtId="0" fontId="4" fillId="0" borderId="0" xfId="0" applyFont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9" fillId="0" borderId="0" xfId="0" applyFont="1"/>
    <xf numFmtId="0" fontId="12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9" fontId="3" fillId="0" borderId="3" xfId="2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3" fillId="0" borderId="3" xfId="0" applyFont="1" applyBorder="1" applyAlignment="1">
      <alignment horizontal="left" vertical="center" indent="3"/>
    </xf>
    <xf numFmtId="9" fontId="3" fillId="0" borderId="0" xfId="2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8" fillId="0" borderId="3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 indent="1"/>
    </xf>
    <xf numFmtId="43" fontId="3" fillId="0" borderId="3" xfId="1" applyFont="1" applyBorder="1" applyAlignment="1">
      <alignment vertical="center"/>
    </xf>
    <xf numFmtId="164" fontId="3" fillId="0" borderId="3" xfId="1" applyNumberFormat="1" applyFont="1" applyBorder="1" applyAlignment="1">
      <alignment vertical="center"/>
    </xf>
    <xf numFmtId="43" fontId="3" fillId="0" borderId="0" xfId="0" applyNumberFormat="1" applyFont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7" fillId="0" borderId="3" xfId="1" applyNumberFormat="1" applyFont="1" applyBorder="1" applyAlignment="1">
      <alignment vertical="center"/>
    </xf>
    <xf numFmtId="9" fontId="7" fillId="0" borderId="3" xfId="2" applyFont="1" applyBorder="1" applyAlignment="1">
      <alignment vertical="center"/>
    </xf>
    <xf numFmtId="0" fontId="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22" fillId="0" borderId="3" xfId="1" applyNumberFormat="1" applyFont="1" applyBorder="1" applyAlignment="1">
      <alignment vertical="center"/>
    </xf>
    <xf numFmtId="9" fontId="3" fillId="0" borderId="0" xfId="2" applyFont="1" applyAlignment="1">
      <alignment vertical="center"/>
    </xf>
    <xf numFmtId="0" fontId="23" fillId="0" borderId="0" xfId="0" applyFont="1" applyAlignment="1">
      <alignment vertical="center"/>
    </xf>
    <xf numFmtId="0" fontId="6" fillId="0" borderId="0" xfId="0" applyFont="1"/>
    <xf numFmtId="165" fontId="3" fillId="0" borderId="0" xfId="0" applyNumberFormat="1" applyFont="1" applyAlignment="1">
      <alignment vertical="center"/>
    </xf>
    <xf numFmtId="166" fontId="3" fillId="0" borderId="0" xfId="2" applyNumberFormat="1" applyFont="1" applyAlignment="1">
      <alignment vertical="center"/>
    </xf>
    <xf numFmtId="9" fontId="3" fillId="0" borderId="3" xfId="2" applyFont="1" applyBorder="1" applyAlignment="1">
      <alignment horizontal="center" vertical="center"/>
    </xf>
    <xf numFmtId="9" fontId="7" fillId="0" borderId="3" xfId="2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4" fontId="4" fillId="0" borderId="0" xfId="1" applyNumberFormat="1" applyFont="1" applyBorder="1" applyAlignment="1">
      <alignment vertical="center"/>
    </xf>
    <xf numFmtId="9" fontId="4" fillId="0" borderId="0" xfId="2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3" fillId="0" borderId="0" xfId="1" applyNumberFormat="1" applyFont="1" applyAlignment="1">
      <alignment vertical="center"/>
    </xf>
    <xf numFmtId="166" fontId="3" fillId="0" borderId="3" xfId="2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9" fontId="3" fillId="0" borderId="3" xfId="2" applyFont="1" applyFill="1" applyBorder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1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9" fontId="3" fillId="0" borderId="0" xfId="2" applyFont="1" applyFill="1" applyAlignment="1">
      <alignment vertic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colors>
    <mruColors>
      <color rgb="FFFFFF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79856791330321E-2"/>
          <c:y val="4.7774158523344191E-2"/>
          <c:w val="0.85348771671826773"/>
          <c:h val="0.7446102478700751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SUR!$F$10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SUR!$B$12:$B$17</c:f>
              <c:strCache>
                <c:ptCount val="6"/>
                <c:pt idx="0">
                  <c:v>Arequipa</c:v>
                </c:pt>
                <c:pt idx="1">
                  <c:v>Cusco</c:v>
                </c:pt>
                <c:pt idx="2">
                  <c:v>Madre de Dios</c:v>
                </c:pt>
                <c:pt idx="3">
                  <c:v>Moquegua</c:v>
                </c:pt>
                <c:pt idx="4">
                  <c:v>Puno</c:v>
                </c:pt>
                <c:pt idx="5">
                  <c:v>Tacna</c:v>
                </c:pt>
              </c:strCache>
            </c:strRef>
          </c:cat>
          <c:val>
            <c:numRef>
              <c:f>SUR!$G$12:$G$17</c:f>
              <c:numCache>
                <c:formatCode>0%</c:formatCode>
                <c:ptCount val="6"/>
                <c:pt idx="0">
                  <c:v>0.66180301711285328</c:v>
                </c:pt>
                <c:pt idx="1">
                  <c:v>0.81746048961944473</c:v>
                </c:pt>
                <c:pt idx="2">
                  <c:v>0.7381079577804317</c:v>
                </c:pt>
                <c:pt idx="3">
                  <c:v>0.65438171510503629</c:v>
                </c:pt>
                <c:pt idx="4">
                  <c:v>0.87610512401473861</c:v>
                </c:pt>
                <c:pt idx="5">
                  <c:v>0.72806400020623052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9B-44D7-A196-0C14DD792CD0}"/>
            </c:ext>
          </c:extLst>
        </c:ser>
        <c:ser>
          <c:idx val="0"/>
          <c:order val="1"/>
          <c:tx>
            <c:strRef>
              <c:f>SUR!$C$10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SUR!$B$12:$B$17</c:f>
              <c:strCache>
                <c:ptCount val="6"/>
                <c:pt idx="0">
                  <c:v>Arequipa</c:v>
                </c:pt>
                <c:pt idx="1">
                  <c:v>Cusco</c:v>
                </c:pt>
                <c:pt idx="2">
                  <c:v>Madre de Dios</c:v>
                </c:pt>
                <c:pt idx="3">
                  <c:v>Moquegua</c:v>
                </c:pt>
                <c:pt idx="4">
                  <c:v>Puno</c:v>
                </c:pt>
                <c:pt idx="5">
                  <c:v>Tacna</c:v>
                </c:pt>
              </c:strCache>
            </c:strRef>
          </c:cat>
          <c:val>
            <c:numRef>
              <c:f>SUR!$D$12:$D$17</c:f>
              <c:numCache>
                <c:formatCode>0.0%</c:formatCode>
                <c:ptCount val="6"/>
                <c:pt idx="0">
                  <c:v>0.67981998352777828</c:v>
                </c:pt>
                <c:pt idx="1">
                  <c:v>0.86974429438828005</c:v>
                </c:pt>
                <c:pt idx="2">
                  <c:v>0.79286997674085968</c:v>
                </c:pt>
                <c:pt idx="3">
                  <c:v>0.67608575712992303</c:v>
                </c:pt>
                <c:pt idx="4">
                  <c:v>0.90206317955292403</c:v>
                </c:pt>
                <c:pt idx="5">
                  <c:v>0.73573101681348341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9B-44D7-A196-0C14DD792C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07998960"/>
        <c:axId val="907990640"/>
      </c:barChart>
      <c:catAx>
        <c:axId val="90799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907990640"/>
        <c:crosses val="autoZero"/>
        <c:auto val="1"/>
        <c:lblAlgn val="ctr"/>
        <c:lblOffset val="100"/>
        <c:noMultiLvlLbl val="0"/>
      </c:catAx>
      <c:valAx>
        <c:axId val="907990640"/>
        <c:scaling>
          <c:orientation val="minMax"/>
          <c:max val="0.92"/>
          <c:min val="0.60000000000000009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907998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944041717359033"/>
          <c:y val="0.86972943262921076"/>
          <c:w val="0.59419439658650264"/>
          <c:h val="9.88066719673069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289561</xdr:colOff>
      <xdr:row>0</xdr:row>
      <xdr:rowOff>0</xdr:rowOff>
    </xdr:from>
    <xdr:to>
      <xdr:col>12</xdr:col>
      <xdr:colOff>419101</xdr:colOff>
      <xdr:row>7</xdr:row>
      <xdr:rowOff>64298</xdr:rowOff>
    </xdr:to>
    <xdr:pic>
      <xdr:nvPicPr>
        <xdr:cNvPr id="2" name="Picture 1" descr="Nuestros aliados | CCI FRANCE PÉROU">
          <a:extLst>
            <a:ext uri="{FF2B5EF4-FFF2-40B4-BE49-F238E27FC236}">
              <a16:creationId xmlns:a16="http://schemas.microsoft.com/office/drawing/2014/main" id="{048E9351-B3BC-43A2-A8CB-FAE88973A50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1086" r="21655"/>
        <a:stretch/>
      </xdr:blipFill>
      <xdr:spPr bwMode="auto">
        <a:xfrm>
          <a:off x="6385561" y="0"/>
          <a:ext cx="1348740" cy="1344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0</xdr:col>
      <xdr:colOff>714375</xdr:colOff>
      <xdr:row>5</xdr:row>
      <xdr:rowOff>24718</xdr:rowOff>
    </xdr:to>
    <xdr:pic>
      <xdr:nvPicPr>
        <xdr:cNvPr id="2" name="Picture 1" descr="PERUCÁMARAS">
          <a:extLst>
            <a:ext uri="{FF2B5EF4-FFF2-40B4-BE49-F238E27FC236}">
              <a16:creationId xmlns:a16="http://schemas.microsoft.com/office/drawing/2014/main" id="{078C705D-6760-4F4F-B18B-A0EA320F288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6" r="52537" b="6179"/>
        <a:stretch/>
      </xdr:blipFill>
      <xdr:spPr bwMode="auto">
        <a:xfrm>
          <a:off x="0" y="247650"/>
          <a:ext cx="714375" cy="7200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744402</xdr:colOff>
      <xdr:row>6</xdr:row>
      <xdr:rowOff>89658</xdr:rowOff>
    </xdr:from>
    <xdr:to>
      <xdr:col>19</xdr:col>
      <xdr:colOff>5505</xdr:colOff>
      <xdr:row>21</xdr:row>
      <xdr:rowOff>151779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CEFD458-8DED-687D-C955-213F79B637BF}"/>
            </a:ext>
            <a:ext uri="{147F2762-F138-4A5C-976F-8EAC2B608ADB}">
              <a16:predDERef xmlns:a16="http://schemas.microsoft.com/office/drawing/2014/main" pred="{078C705D-6760-4F4F-B18B-A0EA320F28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0</xdr:col>
      <xdr:colOff>714375</xdr:colOff>
      <xdr:row>5</xdr:row>
      <xdr:rowOff>24718</xdr:rowOff>
    </xdr:to>
    <xdr:pic>
      <xdr:nvPicPr>
        <xdr:cNvPr id="3" name="Picture 2" descr="PERUCÁMARAS">
          <a:extLst>
            <a:ext uri="{FF2B5EF4-FFF2-40B4-BE49-F238E27FC236}">
              <a16:creationId xmlns:a16="http://schemas.microsoft.com/office/drawing/2014/main" id="{E189D1F0-A217-42CB-9640-869A4D43BD1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6" r="52537" b="6179"/>
        <a:stretch/>
      </xdr:blipFill>
      <xdr:spPr bwMode="auto">
        <a:xfrm>
          <a:off x="0" y="247650"/>
          <a:ext cx="714375" cy="7200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0</xdr:col>
      <xdr:colOff>714375</xdr:colOff>
      <xdr:row>5</xdr:row>
      <xdr:rowOff>24718</xdr:rowOff>
    </xdr:to>
    <xdr:pic>
      <xdr:nvPicPr>
        <xdr:cNvPr id="2" name="Picture 1" descr="PERUCÁMARAS">
          <a:extLst>
            <a:ext uri="{FF2B5EF4-FFF2-40B4-BE49-F238E27FC236}">
              <a16:creationId xmlns:a16="http://schemas.microsoft.com/office/drawing/2014/main" id="{BFD26E63-74A4-42BE-BA9A-A9411497459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6" r="52537" b="6179"/>
        <a:stretch/>
      </xdr:blipFill>
      <xdr:spPr bwMode="auto">
        <a:xfrm>
          <a:off x="0" y="247650"/>
          <a:ext cx="714375" cy="7200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0</xdr:col>
      <xdr:colOff>714375</xdr:colOff>
      <xdr:row>5</xdr:row>
      <xdr:rowOff>24718</xdr:rowOff>
    </xdr:to>
    <xdr:pic>
      <xdr:nvPicPr>
        <xdr:cNvPr id="2" name="Picture 1" descr="PERUCÁMARAS">
          <a:extLst>
            <a:ext uri="{FF2B5EF4-FFF2-40B4-BE49-F238E27FC236}">
              <a16:creationId xmlns:a16="http://schemas.microsoft.com/office/drawing/2014/main" id="{7D55E051-02ED-4767-9129-55037919B0B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6" r="52537" b="6179"/>
        <a:stretch/>
      </xdr:blipFill>
      <xdr:spPr bwMode="auto">
        <a:xfrm>
          <a:off x="0" y="247650"/>
          <a:ext cx="714375" cy="7200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0</xdr:col>
      <xdr:colOff>714375</xdr:colOff>
      <xdr:row>5</xdr:row>
      <xdr:rowOff>24718</xdr:rowOff>
    </xdr:to>
    <xdr:pic>
      <xdr:nvPicPr>
        <xdr:cNvPr id="2" name="Picture 1" descr="PERUCÁMARAS">
          <a:extLst>
            <a:ext uri="{FF2B5EF4-FFF2-40B4-BE49-F238E27FC236}">
              <a16:creationId xmlns:a16="http://schemas.microsoft.com/office/drawing/2014/main" id="{95C2E6CD-9AB7-4C1B-81BE-DCD312CE100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6" r="52537" b="6179"/>
        <a:stretch/>
      </xdr:blipFill>
      <xdr:spPr bwMode="auto">
        <a:xfrm>
          <a:off x="0" y="247650"/>
          <a:ext cx="714375" cy="7200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0</xdr:col>
      <xdr:colOff>714375</xdr:colOff>
      <xdr:row>5</xdr:row>
      <xdr:rowOff>24718</xdr:rowOff>
    </xdr:to>
    <xdr:pic>
      <xdr:nvPicPr>
        <xdr:cNvPr id="2" name="Picture 1" descr="PERUCÁMARAS">
          <a:extLst>
            <a:ext uri="{FF2B5EF4-FFF2-40B4-BE49-F238E27FC236}">
              <a16:creationId xmlns:a16="http://schemas.microsoft.com/office/drawing/2014/main" id="{F6557815-8637-4A30-BB78-4552A1F3F38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6" r="52537" b="6179"/>
        <a:stretch/>
      </xdr:blipFill>
      <xdr:spPr bwMode="auto">
        <a:xfrm>
          <a:off x="0" y="247650"/>
          <a:ext cx="714375" cy="7200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0</xdr:col>
      <xdr:colOff>714375</xdr:colOff>
      <xdr:row>5</xdr:row>
      <xdr:rowOff>24718</xdr:rowOff>
    </xdr:to>
    <xdr:pic>
      <xdr:nvPicPr>
        <xdr:cNvPr id="2" name="Picture 1" descr="PERUCÁMARAS">
          <a:extLst>
            <a:ext uri="{FF2B5EF4-FFF2-40B4-BE49-F238E27FC236}">
              <a16:creationId xmlns:a16="http://schemas.microsoft.com/office/drawing/2014/main" id="{F705AD3F-DDF6-4B29-B897-44469B40E5D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6" r="52537" b="6179"/>
        <a:stretch/>
      </xdr:blipFill>
      <xdr:spPr bwMode="auto">
        <a:xfrm>
          <a:off x="0" y="247650"/>
          <a:ext cx="714375" cy="7200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y Condor Guerra" refreshedDate="44350.039387500001" createdVersion="7" refreshedVersion="7" minRefreshableVersion="3" recordCount="56">
  <cacheSource type="worksheet">
    <worksheetSource ref="D2:E58" sheet="Sheet1"/>
  </cacheSource>
  <cacheFields count="2">
    <cacheField name="sector" numFmtId="0">
      <sharedItems count="7">
        <s v="COMERCIO"/>
        <s v="CONSTRUCCION"/>
        <s v="MANUFACTURA"/>
        <s v="AGROPECUARIO"/>
        <s v="MINERIA E HIDROCARBUROS"/>
        <s v="PESCA"/>
        <s v="OTROS SERVICIOS"/>
      </sharedItems>
    </cacheField>
    <cacheField name="contri" numFmtId="164">
      <sharedItems containsSemiMixedTypes="0" containsString="0" containsNumber="1" containsInteger="1" minValue="47" maxValue="28107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6">
  <r>
    <x v="0"/>
    <n v="37337"/>
  </r>
  <r>
    <x v="1"/>
    <n v="13306"/>
  </r>
  <r>
    <x v="2"/>
    <n v="5904"/>
  </r>
  <r>
    <x v="3"/>
    <n v="1746"/>
  </r>
  <r>
    <x v="4"/>
    <n v="910"/>
  </r>
  <r>
    <x v="5"/>
    <n v="480"/>
  </r>
  <r>
    <x v="6"/>
    <n v="230775"/>
  </r>
  <r>
    <x v="0"/>
    <n v="10502"/>
  </r>
  <r>
    <x v="1"/>
    <n v="4970"/>
  </r>
  <r>
    <x v="2"/>
    <n v="2006"/>
  </r>
  <r>
    <x v="4"/>
    <n v="1547"/>
  </r>
  <r>
    <x v="3"/>
    <n v="1284"/>
  </r>
  <r>
    <x v="5"/>
    <n v="60"/>
  </r>
  <r>
    <x v="6"/>
    <n v="78119"/>
  </r>
  <r>
    <x v="0"/>
    <n v="15704"/>
  </r>
  <r>
    <x v="1"/>
    <n v="6794"/>
  </r>
  <r>
    <x v="2"/>
    <n v="2641"/>
  </r>
  <r>
    <x v="3"/>
    <n v="1108"/>
  </r>
  <r>
    <x v="4"/>
    <n v="598"/>
  </r>
  <r>
    <x v="5"/>
    <n v="156"/>
  </r>
  <r>
    <x v="6"/>
    <n v="117757"/>
  </r>
  <r>
    <x v="0"/>
    <n v="5889"/>
  </r>
  <r>
    <x v="1"/>
    <n v="3039"/>
  </r>
  <r>
    <x v="3"/>
    <n v="1531"/>
  </r>
  <r>
    <x v="2"/>
    <n v="952"/>
  </r>
  <r>
    <x v="4"/>
    <n v="404"/>
  </r>
  <r>
    <x v="5"/>
    <n v="63"/>
  </r>
  <r>
    <x v="6"/>
    <n v="64110"/>
  </r>
  <r>
    <x v="0"/>
    <n v="20149"/>
  </r>
  <r>
    <x v="1"/>
    <n v="9565"/>
  </r>
  <r>
    <x v="2"/>
    <n v="3838"/>
  </r>
  <r>
    <x v="3"/>
    <n v="1912"/>
  </r>
  <r>
    <x v="4"/>
    <n v="340"/>
  </r>
  <r>
    <x v="5"/>
    <n v="77"/>
  </r>
  <r>
    <x v="6"/>
    <n v="141499"/>
  </r>
  <r>
    <x v="0"/>
    <n v="35769"/>
  </r>
  <r>
    <x v="1"/>
    <n v="11737"/>
  </r>
  <r>
    <x v="2"/>
    <n v="4345"/>
  </r>
  <r>
    <x v="4"/>
    <n v="1432"/>
  </r>
  <r>
    <x v="3"/>
    <n v="1414"/>
  </r>
  <r>
    <x v="5"/>
    <n v="278"/>
  </r>
  <r>
    <x v="6"/>
    <n v="211295"/>
  </r>
  <r>
    <x v="0"/>
    <n v="47442"/>
  </r>
  <r>
    <x v="1"/>
    <n v="21394"/>
  </r>
  <r>
    <x v="2"/>
    <n v="8026"/>
  </r>
  <r>
    <x v="3"/>
    <n v="3753"/>
  </r>
  <r>
    <x v="4"/>
    <n v="823"/>
  </r>
  <r>
    <x v="5"/>
    <n v="169"/>
  </r>
  <r>
    <x v="6"/>
    <n v="281072"/>
  </r>
  <r>
    <x v="0"/>
    <n v="7160"/>
  </r>
  <r>
    <x v="1"/>
    <n v="2771"/>
  </r>
  <r>
    <x v="2"/>
    <n v="1165"/>
  </r>
  <r>
    <x v="3"/>
    <n v="916"/>
  </r>
  <r>
    <x v="4"/>
    <n v="225"/>
  </r>
  <r>
    <x v="5"/>
    <n v="47"/>
  </r>
  <r>
    <x v="6"/>
    <n v="5693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8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H3:I11" firstHeaderRow="1" firstDataRow="1" firstDataCol="1"/>
  <pivotFields count="2">
    <pivotField axis="axisRow" showAll="0">
      <items count="8">
        <item x="3"/>
        <item x="0"/>
        <item x="1"/>
        <item x="2"/>
        <item x="4"/>
        <item x="6"/>
        <item x="5"/>
        <item t="default"/>
      </items>
    </pivotField>
    <pivotField dataField="1" numFmtId="164" showAll="0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contri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V24"/>
  <sheetViews>
    <sheetView showGridLines="0" tabSelected="1" topLeftCell="B1" zoomScaleNormal="100" workbookViewId="0">
      <selection activeCell="Q11" sqref="Q11"/>
    </sheetView>
  </sheetViews>
  <sheetFormatPr baseColWidth="10" defaultColWidth="9.140625" defaultRowHeight="15"/>
  <sheetData>
    <row r="9" spans="2:22" ht="30">
      <c r="B9" s="54" t="s">
        <v>0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</row>
    <row r="10" spans="2:22" ht="27.75">
      <c r="B10" s="55" t="s">
        <v>1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</row>
    <row r="13" spans="2:22" ht="22.5">
      <c r="B13" s="56" t="s">
        <v>2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</row>
    <row r="14" spans="2:22" ht="35.25">
      <c r="B14" s="57" t="s">
        <v>3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</row>
    <row r="15" spans="2:22">
      <c r="B15" s="58" t="s">
        <v>4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</row>
    <row r="16" spans="2:2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2:22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 t="s">
        <v>5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2:22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1" t="s">
        <v>6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2:22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1" t="s">
        <v>7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2:22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1" t="s">
        <v>8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2:22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1" t="s">
        <v>9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2:22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1" t="s">
        <v>10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2:22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1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2:2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1"/>
      <c r="M24" s="10"/>
      <c r="N24" s="10"/>
      <c r="O24" s="10"/>
      <c r="P24" s="10"/>
      <c r="Q24" s="10"/>
      <c r="R24" s="10"/>
      <c r="S24" s="10"/>
      <c r="T24" s="10"/>
      <c r="U24" s="10"/>
      <c r="V24" s="10"/>
    </row>
  </sheetData>
  <mergeCells count="5">
    <mergeCell ref="B9:V9"/>
    <mergeCell ref="B10:V10"/>
    <mergeCell ref="B13:V13"/>
    <mergeCell ref="B14:V14"/>
    <mergeCell ref="B15:V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4"/>
  <sheetViews>
    <sheetView showGridLines="0" zoomScale="145" zoomScaleNormal="145" workbookViewId="0">
      <pane ySplit="1" topLeftCell="A2" activePane="bottomLeft" state="frozen"/>
      <selection activeCell="C24" sqref="C24"/>
      <selection pane="bottomLeft" activeCell="A27" sqref="A27"/>
    </sheetView>
  </sheetViews>
  <sheetFormatPr baseColWidth="10" defaultColWidth="8.85546875" defaultRowHeight="12.75"/>
  <cols>
    <col min="1" max="1" width="11.28515625" style="1" customWidth="1"/>
    <col min="2" max="2" width="22.140625" style="1" customWidth="1"/>
    <col min="3" max="3" width="8.7109375" style="1" customWidth="1"/>
    <col min="4" max="4" width="12" style="1" customWidth="1"/>
    <col min="5" max="6" width="8.7109375" style="1" customWidth="1"/>
    <col min="7" max="7" width="12" style="1" customWidth="1"/>
    <col min="8" max="9" width="8.7109375" style="1" customWidth="1"/>
    <col min="10" max="10" width="12" style="1" customWidth="1"/>
    <col min="11" max="11" width="8.7109375" style="1" customWidth="1"/>
    <col min="12" max="23" width="11.28515625" style="1" customWidth="1"/>
    <col min="24" max="27" width="10.7109375" style="1" customWidth="1"/>
    <col min="28" max="16384" width="8.85546875" style="1"/>
  </cols>
  <sheetData>
    <row r="1" spans="2:25" ht="14.45" customHeight="1">
      <c r="B1" s="67" t="s">
        <v>11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2:25" ht="18">
      <c r="B2" s="67" t="s">
        <v>12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4" spans="2:25" ht="16.5">
      <c r="B4" s="18" t="s">
        <v>13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6" spans="2:25" ht="15" customHeight="1">
      <c r="M6" s="64" t="s">
        <v>14</v>
      </c>
      <c r="N6" s="64"/>
      <c r="O6" s="64"/>
      <c r="P6" s="64"/>
      <c r="Q6" s="64"/>
      <c r="R6" s="64"/>
      <c r="S6" s="64"/>
    </row>
    <row r="7" spans="2:25" ht="16.5">
      <c r="B7" s="65" t="s">
        <v>15</v>
      </c>
      <c r="C7" s="65"/>
      <c r="D7" s="65"/>
      <c r="E7" s="65"/>
      <c r="F7" s="65"/>
      <c r="G7" s="65"/>
      <c r="H7" s="65"/>
      <c r="I7" s="65"/>
      <c r="J7" s="65"/>
      <c r="K7" s="65"/>
    </row>
    <row r="8" spans="2:25">
      <c r="B8" s="66" t="s">
        <v>86</v>
      </c>
      <c r="C8" s="66"/>
      <c r="D8" s="66"/>
      <c r="E8" s="66"/>
      <c r="F8" s="66"/>
      <c r="G8" s="66"/>
      <c r="H8" s="66"/>
      <c r="I8" s="66"/>
      <c r="J8" s="66"/>
      <c r="K8" s="66"/>
      <c r="N8" s="31"/>
      <c r="O8" s="31"/>
      <c r="P8" s="31"/>
      <c r="Q8" s="31"/>
      <c r="R8" s="31"/>
      <c r="S8" s="31"/>
    </row>
    <row r="9" spans="2:25">
      <c r="N9" s="32">
        <v>2020</v>
      </c>
      <c r="O9" s="32">
        <v>2021</v>
      </c>
      <c r="P9" s="32">
        <v>2020</v>
      </c>
      <c r="Q9" s="32">
        <v>2019</v>
      </c>
      <c r="R9" s="32">
        <v>2021</v>
      </c>
      <c r="S9" s="32">
        <v>2019</v>
      </c>
    </row>
    <row r="10" spans="2:25" s="21" customFormat="1">
      <c r="B10" s="62" t="s">
        <v>16</v>
      </c>
      <c r="C10" s="61">
        <v>2022</v>
      </c>
      <c r="D10" s="61"/>
      <c r="E10" s="61"/>
      <c r="F10" s="61">
        <v>2019</v>
      </c>
      <c r="G10" s="61"/>
      <c r="H10" s="61"/>
      <c r="I10" s="61" t="s">
        <v>17</v>
      </c>
      <c r="J10" s="61"/>
      <c r="K10" s="61"/>
      <c r="M10" s="42"/>
      <c r="N10" s="42" t="s">
        <v>18</v>
      </c>
      <c r="O10" s="42" t="s">
        <v>19</v>
      </c>
      <c r="P10" s="42" t="s">
        <v>19</v>
      </c>
      <c r="Q10" s="42" t="s">
        <v>19</v>
      </c>
      <c r="R10" s="42" t="s">
        <v>20</v>
      </c>
      <c r="S10" s="42" t="s">
        <v>21</v>
      </c>
    </row>
    <row r="11" spans="2:25" ht="25.5">
      <c r="B11" s="63"/>
      <c r="C11" s="23" t="s">
        <v>18</v>
      </c>
      <c r="D11" s="23" t="s">
        <v>22</v>
      </c>
      <c r="E11" s="23" t="s">
        <v>23</v>
      </c>
      <c r="F11" s="23" t="s">
        <v>18</v>
      </c>
      <c r="G11" s="23" t="s">
        <v>22</v>
      </c>
      <c r="H11" s="23" t="s">
        <v>23</v>
      </c>
      <c r="I11" s="23" t="s">
        <v>18</v>
      </c>
      <c r="J11" s="23" t="s">
        <v>24</v>
      </c>
      <c r="K11" s="23" t="s">
        <v>23</v>
      </c>
      <c r="M11" s="31"/>
      <c r="N11" s="43">
        <f>Arequipa!D10</f>
        <v>685283</v>
      </c>
      <c r="O11" s="44">
        <f t="shared" ref="O11:O17" si="0">C12/C$18</f>
        <v>0.26260782805726485</v>
      </c>
      <c r="P11" s="44">
        <f>N11/$N$17</f>
        <v>0.24936643143923448</v>
      </c>
      <c r="Q11" s="44">
        <f t="shared" ref="Q11:Q17" si="1">F12/$F$18</f>
        <v>0.26687253036761055</v>
      </c>
      <c r="R11" s="43">
        <f>Arequipa!E12</f>
        <v>492854.6</v>
      </c>
      <c r="S11" s="43">
        <f>Arequipa!C12</f>
        <v>468974.2</v>
      </c>
    </row>
    <row r="12" spans="2:25" ht="16.5">
      <c r="B12" s="22" t="s">
        <v>5</v>
      </c>
      <c r="C12" s="26">
        <f>Arequipa!E10</f>
        <v>724978.1</v>
      </c>
      <c r="D12" s="47">
        <f>Arequipa!E15</f>
        <v>0.67981998352777828</v>
      </c>
      <c r="E12" s="26">
        <f>Arequipa!E18</f>
        <v>1959.393</v>
      </c>
      <c r="F12" s="26">
        <f>Arequipa!C10</f>
        <v>708631.1</v>
      </c>
      <c r="G12" s="40">
        <f>Arequipa!C15</f>
        <v>0.66180301711285328</v>
      </c>
      <c r="H12" s="26">
        <f>Arequipa!C18</f>
        <v>1898.287</v>
      </c>
      <c r="I12" s="15">
        <f>C12/F12-1</f>
        <v>2.30684202259821E-2</v>
      </c>
      <c r="J12" s="40">
        <f t="shared" ref="J12:K17" si="2">D12/G12-1</f>
        <v>2.7224062068385235E-2</v>
      </c>
      <c r="K12" s="40">
        <f t="shared" si="2"/>
        <v>3.2190074525084933E-2</v>
      </c>
      <c r="M12" s="31"/>
      <c r="N12" s="43">
        <f>Cusco!D10</f>
        <v>792294.8</v>
      </c>
      <c r="O12" s="44">
        <f t="shared" si="0"/>
        <v>0.28760917449732654</v>
      </c>
      <c r="P12" s="44">
        <f t="shared" ref="P12:P17" si="3">N12/$N$17</f>
        <v>0.28830676804161492</v>
      </c>
      <c r="Q12" s="44">
        <f t="shared" si="1"/>
        <v>0.28993426113852522</v>
      </c>
      <c r="R12" s="43">
        <f>Cusco!E12</f>
        <v>690576.1</v>
      </c>
      <c r="S12" s="43">
        <f>Cusco!C12</f>
        <v>629336.1</v>
      </c>
    </row>
    <row r="13" spans="2:25" ht="16.5">
      <c r="B13" s="22" t="s">
        <v>6</v>
      </c>
      <c r="C13" s="26">
        <f>Cusco!E10</f>
        <v>793999</v>
      </c>
      <c r="D13" s="47">
        <f>Cusco!E15</f>
        <v>0.86974429438828005</v>
      </c>
      <c r="E13" s="26">
        <f>Cusco!E18</f>
        <v>1504.7819999999999</v>
      </c>
      <c r="F13" s="26">
        <f>Cusco!C10</f>
        <v>769867.3</v>
      </c>
      <c r="G13" s="40">
        <f>Cusco!C15</f>
        <v>0.81746048961944473</v>
      </c>
      <c r="H13" s="26">
        <f>Cusco!C18</f>
        <v>1556.107</v>
      </c>
      <c r="I13" s="15">
        <f t="shared" ref="I13:I17" si="4">C13/F13-1</f>
        <v>3.134527210078919E-2</v>
      </c>
      <c r="J13" s="40">
        <f t="shared" si="2"/>
        <v>6.3958815664809876E-2</v>
      </c>
      <c r="K13" s="40">
        <f t="shared" si="2"/>
        <v>-3.2982950401225675E-2</v>
      </c>
      <c r="M13" s="31"/>
      <c r="N13" s="43">
        <f>'Madre de Dios'!D10</f>
        <v>93170.93</v>
      </c>
      <c r="O13" s="44">
        <f t="shared" si="0"/>
        <v>3.3793474349414515E-2</v>
      </c>
      <c r="P13" s="44">
        <f t="shared" si="3"/>
        <v>3.3903806643349847E-2</v>
      </c>
      <c r="Q13" s="44">
        <f t="shared" si="1"/>
        <v>3.1518292497495826E-2</v>
      </c>
      <c r="R13" s="43">
        <f>'Madre de Dios'!E12</f>
        <v>73969.39</v>
      </c>
      <c r="S13" s="43">
        <f>'Madre de Dios'!C12</f>
        <v>61773.03</v>
      </c>
    </row>
    <row r="14" spans="2:25" ht="16.5">
      <c r="B14" s="22" t="s">
        <v>7</v>
      </c>
      <c r="C14" s="26">
        <f>'Madre de Dios'!E10</f>
        <v>93293.216</v>
      </c>
      <c r="D14" s="47">
        <f>'Madre de Dios'!E15</f>
        <v>0.79286997674085968</v>
      </c>
      <c r="E14" s="26">
        <f>'Madre de Dios'!E18</f>
        <v>1981.452</v>
      </c>
      <c r="F14" s="26">
        <f>'Madre de Dios'!C10</f>
        <v>83691.05</v>
      </c>
      <c r="G14" s="40">
        <f>'Madre de Dios'!C15</f>
        <v>0.7381079577804317</v>
      </c>
      <c r="H14" s="26">
        <f>'Madre de Dios'!C18</f>
        <v>1893.03</v>
      </c>
      <c r="I14" s="15">
        <f t="shared" si="4"/>
        <v>0.11473348703355968</v>
      </c>
      <c r="J14" s="40">
        <f t="shared" si="2"/>
        <v>7.419242454058228E-2</v>
      </c>
      <c r="K14" s="40">
        <f t="shared" si="2"/>
        <v>4.6709243910556086E-2</v>
      </c>
      <c r="M14" s="31"/>
      <c r="N14" s="43">
        <f>Moquegua!D10</f>
        <v>107351.7</v>
      </c>
      <c r="O14" s="44">
        <f t="shared" si="0"/>
        <v>4.0968348477752776E-2</v>
      </c>
      <c r="P14" s="44">
        <f t="shared" si="3"/>
        <v>3.9064022218463425E-2</v>
      </c>
      <c r="Q14" s="44">
        <f t="shared" si="1"/>
        <v>3.9924050492281191E-2</v>
      </c>
      <c r="R14" s="43">
        <f>Moquegua!E12</f>
        <v>76465.84</v>
      </c>
      <c r="S14" s="43">
        <f>Moquegua!C12</f>
        <v>69371.66</v>
      </c>
    </row>
    <row r="15" spans="2:25" ht="16.5">
      <c r="B15" s="22" t="s">
        <v>8</v>
      </c>
      <c r="C15" s="26">
        <f>Moquegua!E10</f>
        <v>113100.8</v>
      </c>
      <c r="D15" s="47">
        <f>Moquegua!E15</f>
        <v>0.67608575712992303</v>
      </c>
      <c r="E15" s="26">
        <f>Moquegua!E18</f>
        <v>2109.9560000000001</v>
      </c>
      <c r="F15" s="26">
        <f>Moquegua!C10</f>
        <v>106011</v>
      </c>
      <c r="G15" s="40">
        <f>Moquegua!C15</f>
        <v>0.65438171510503629</v>
      </c>
      <c r="H15" s="26">
        <f>Moquegua!C18</f>
        <v>2027.7639999999999</v>
      </c>
      <c r="I15" s="15">
        <f t="shared" si="4"/>
        <v>6.6877965494146929E-2</v>
      </c>
      <c r="J15" s="40">
        <f t="shared" si="2"/>
        <v>3.3167250129235271E-2</v>
      </c>
      <c r="K15" s="40">
        <f t="shared" si="2"/>
        <v>4.0533316500342309E-2</v>
      </c>
      <c r="M15" s="31"/>
      <c r="N15" s="43">
        <f>Puno!D10</f>
        <v>887882</v>
      </c>
      <c r="O15" s="44">
        <f t="shared" si="0"/>
        <v>0.30379260814483344</v>
      </c>
      <c r="P15" s="44">
        <f t="shared" si="3"/>
        <v>0.32308982694613819</v>
      </c>
      <c r="Q15" s="44">
        <f t="shared" si="1"/>
        <v>0.30162763067720644</v>
      </c>
      <c r="R15" s="43">
        <f>Puno!E12</f>
        <v>756539.1</v>
      </c>
      <c r="S15" s="43">
        <f>Puno!C12</f>
        <v>701687.4</v>
      </c>
    </row>
    <row r="16" spans="2:25" ht="16.5">
      <c r="B16" s="22" t="s">
        <v>9</v>
      </c>
      <c r="C16" s="26">
        <f>Puno!E10</f>
        <v>838676.4</v>
      </c>
      <c r="D16" s="47">
        <f>Puno!E15</f>
        <v>0.90206317955292403</v>
      </c>
      <c r="E16" s="26">
        <f>Puno!E18</f>
        <v>1377.1610000000001</v>
      </c>
      <c r="F16" s="26">
        <f>Puno!C10</f>
        <v>800916.9</v>
      </c>
      <c r="G16" s="40">
        <f>Puno!C15</f>
        <v>0.87610512401473861</v>
      </c>
      <c r="H16" s="26">
        <f>Puno!C18</f>
        <v>1331.7639999999999</v>
      </c>
      <c r="I16" s="15">
        <f t="shared" si="4"/>
        <v>4.714534054656605E-2</v>
      </c>
      <c r="J16" s="40">
        <f t="shared" si="2"/>
        <v>2.9628927883942779E-2</v>
      </c>
      <c r="K16" s="40">
        <f t="shared" si="2"/>
        <v>3.4087871424666849E-2</v>
      </c>
      <c r="M16" s="31"/>
      <c r="N16" s="43">
        <f>Tacna!D10</f>
        <v>182114</v>
      </c>
      <c r="O16" s="44">
        <f t="shared" si="0"/>
        <v>7.1228566473407876E-2</v>
      </c>
      <c r="P16" s="44">
        <f t="shared" si="3"/>
        <v>6.626914471119924E-2</v>
      </c>
      <c r="Q16" s="44">
        <f t="shared" si="1"/>
        <v>7.012323482688082E-2</v>
      </c>
      <c r="R16" s="43">
        <f>Tacna!E12</f>
        <v>144674</v>
      </c>
      <c r="S16" s="43">
        <f>Tacna!C12</f>
        <v>135565.07999999999</v>
      </c>
    </row>
    <row r="17" spans="2:25" ht="16.5">
      <c r="B17" s="22" t="s">
        <v>10</v>
      </c>
      <c r="C17" s="26">
        <f>Tacna!E10</f>
        <v>196639.8</v>
      </c>
      <c r="D17" s="47">
        <f>Tacna!E15</f>
        <v>0.73573101681348341</v>
      </c>
      <c r="E17" s="26">
        <f>Tacna!E18</f>
        <v>1710.84</v>
      </c>
      <c r="F17" s="26">
        <f>Tacna!C10</f>
        <v>186199.4</v>
      </c>
      <c r="G17" s="40">
        <f>Tacna!C15</f>
        <v>0.72806400020623052</v>
      </c>
      <c r="H17" s="26">
        <f>Tacna!C18</f>
        <v>1560.9580000000001</v>
      </c>
      <c r="I17" s="15">
        <f t="shared" si="4"/>
        <v>5.6071072194647131E-2</v>
      </c>
      <c r="J17" s="40">
        <f t="shared" si="2"/>
        <v>1.0530690440786916E-2</v>
      </c>
      <c r="K17" s="40">
        <f t="shared" si="2"/>
        <v>9.6019239467045159E-2</v>
      </c>
      <c r="M17" s="31"/>
      <c r="N17" s="45">
        <f>SUM(N11:N16)</f>
        <v>2748096.4299999997</v>
      </c>
      <c r="O17" s="44">
        <f t="shared" si="0"/>
        <v>1</v>
      </c>
      <c r="P17" s="44">
        <f t="shared" si="3"/>
        <v>1</v>
      </c>
      <c r="Q17" s="44">
        <f t="shared" si="1"/>
        <v>1</v>
      </c>
      <c r="R17" s="43">
        <f>SUM(R11:R16)</f>
        <v>2235079.0299999998</v>
      </c>
      <c r="S17" s="45">
        <f>SUM(S11:S16)</f>
        <v>2066707.4700000002</v>
      </c>
    </row>
    <row r="18" spans="2:25" ht="16.5">
      <c r="B18" s="24" t="s">
        <v>2</v>
      </c>
      <c r="C18" s="29">
        <f>SUM(C12:C17)</f>
        <v>2760687.3160000001</v>
      </c>
      <c r="D18" s="41">
        <f>R17/C18</f>
        <v>0.80960962766273659</v>
      </c>
      <c r="E18" s="29">
        <f>SUMPRODUCT(E12:E17,O11:O16)</f>
        <v>1640.974621567078</v>
      </c>
      <c r="F18" s="29">
        <f>SUM(F12:F17)</f>
        <v>2655316.75</v>
      </c>
      <c r="G18" s="41">
        <f>S17/F18</f>
        <v>0.77832803562889441</v>
      </c>
      <c r="H18" s="29">
        <f>SUMPRODUCT(Q11:Q16,H12:H17)</f>
        <v>1609.5472582504894</v>
      </c>
      <c r="I18" s="30">
        <f t="shared" ref="I18" si="5">C18/F18-1</f>
        <v>3.9682861187841478E-2</v>
      </c>
      <c r="J18" s="41">
        <f t="shared" ref="J18" si="6">D18/G18-1</f>
        <v>4.0190755827735902E-2</v>
      </c>
      <c r="K18" s="41">
        <f t="shared" ref="K18" si="7">E18/H18-1</f>
        <v>1.952559215362748E-2</v>
      </c>
      <c r="M18" s="31"/>
      <c r="N18" s="31"/>
      <c r="O18" s="31"/>
      <c r="P18" s="31"/>
      <c r="Q18" s="31"/>
      <c r="R18" s="31"/>
      <c r="S18" s="31"/>
    </row>
    <row r="19" spans="2:25" ht="6.75" customHeight="1"/>
    <row r="20" spans="2:25" ht="13.5">
      <c r="B20" s="36" t="s">
        <v>25</v>
      </c>
      <c r="D20" s="27"/>
      <c r="G20" s="27"/>
      <c r="H20" s="46"/>
    </row>
    <row r="21" spans="2:25" ht="13.5">
      <c r="B21" s="36" t="s">
        <v>26</v>
      </c>
    </row>
    <row r="23" spans="2:25" ht="13.5">
      <c r="M23" s="36" t="s">
        <v>25</v>
      </c>
    </row>
    <row r="24" spans="2:25" ht="13.5">
      <c r="M24" s="36" t="s">
        <v>26</v>
      </c>
    </row>
    <row r="30" spans="2:25" ht="16.5">
      <c r="B30" s="18" t="s">
        <v>27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</row>
    <row r="31" spans="2:25">
      <c r="E31" s="33">
        <f>+E36-C36</f>
        <v>105370.56600000011</v>
      </c>
    </row>
    <row r="32" spans="2:25">
      <c r="C32" s="59" t="s">
        <v>28</v>
      </c>
      <c r="D32" s="59"/>
      <c r="E32" s="59"/>
    </row>
    <row r="33" spans="2:8">
      <c r="B33" s="14"/>
      <c r="C33" s="16">
        <v>2019</v>
      </c>
      <c r="D33" s="16">
        <v>2021</v>
      </c>
      <c r="E33" s="16">
        <v>2022</v>
      </c>
      <c r="G33" s="16" t="s">
        <v>29</v>
      </c>
      <c r="H33" s="16" t="s">
        <v>30</v>
      </c>
    </row>
    <row r="34" spans="2:8">
      <c r="B34" s="14" t="s">
        <v>31</v>
      </c>
      <c r="C34" s="26">
        <f>Arequipa!C8+Cusco!C8+'Madre de Dios'!C8+Moquegua!C8+Puno!C8+Tacna!C8</f>
        <v>3661671</v>
      </c>
      <c r="D34" s="26">
        <f>Arequipa!D8+Cusco!D8+'Madre de Dios'!D8+Moquegua!D8+Puno!D8+Tacna!D8</f>
        <v>3762597</v>
      </c>
      <c r="E34" s="26">
        <f>Arequipa!E8+Cusco!E8+'Madre de Dios'!E8+Moquegua!E8+Puno!E8+Tacna!E8</f>
        <v>3813039</v>
      </c>
      <c r="G34" s="15">
        <f>+E34/D34-1</f>
        <v>1.3406166007148723E-2</v>
      </c>
      <c r="H34" s="15">
        <f>+E34/C34-1</f>
        <v>4.1338503650382608E-2</v>
      </c>
    </row>
    <row r="35" spans="2:8">
      <c r="B35" s="14" t="s">
        <v>32</v>
      </c>
      <c r="C35" s="26">
        <f>Arequipa!C9+Cusco!C9+'Madre de Dios'!C9+Moquegua!C9+Puno!C9+Tacna!C9</f>
        <v>2733896.4029999999</v>
      </c>
      <c r="D35" s="26">
        <f>Arequipa!D9+Cusco!D9+'Madre de Dios'!D9+Moquegua!D9+Puno!D9+Tacna!D9</f>
        <v>2884872.17</v>
      </c>
      <c r="E35" s="26">
        <f>Arequipa!E9+Cusco!E9+'Madre de Dios'!E9+Moquegua!E9+Puno!E9+Tacna!E9</f>
        <v>2847080.77</v>
      </c>
      <c r="G35" s="15">
        <f t="shared" ref="G35:G38" si="8">+E35/D35-1</f>
        <v>-1.3099852531767486E-2</v>
      </c>
      <c r="H35" s="15">
        <f t="shared" ref="H35:H38" si="9">+E35/C35-1</f>
        <v>4.1400386231094544E-2</v>
      </c>
    </row>
    <row r="36" spans="2:8">
      <c r="B36" s="14" t="s">
        <v>18</v>
      </c>
      <c r="C36" s="26">
        <f>Arequipa!C10+Cusco!C10+'Madre de Dios'!C10+Moquegua!C10+Puno!C10+Tacna!C10</f>
        <v>2655316.75</v>
      </c>
      <c r="D36" s="26">
        <f>Arequipa!D10+Cusco!D10+'Madre de Dios'!D10+Moquegua!D10+Puno!D10+Tacna!D10</f>
        <v>2748096.4299999997</v>
      </c>
      <c r="E36" s="26">
        <f>Arequipa!E10+Cusco!E10+'Madre de Dios'!E10+Moquegua!E10+Puno!E10+Tacna!E10</f>
        <v>2760687.3160000001</v>
      </c>
      <c r="F36" s="35"/>
      <c r="G36" s="15">
        <f t="shared" si="8"/>
        <v>4.581675469081059E-3</v>
      </c>
      <c r="H36" s="15">
        <f t="shared" si="9"/>
        <v>3.9682861187841478E-2</v>
      </c>
    </row>
    <row r="37" spans="2:8">
      <c r="B37" s="14" t="s">
        <v>33</v>
      </c>
      <c r="C37" s="26">
        <f>Arequipa!C11+Cusco!C11+'Madre de Dios'!C11+Moquegua!C11+Puno!C11+Tacna!C11</f>
        <v>78579.652999999875</v>
      </c>
      <c r="D37" s="26">
        <f>Arequipa!D11+Cusco!D11+'Madre de Dios'!D11+Moquegua!D11+Puno!D11+Tacna!D11</f>
        <v>136775.73999999993</v>
      </c>
      <c r="E37" s="26">
        <f>Arequipa!E11+Cusco!E11+'Madre de Dios'!E11+Moquegua!E11+Puno!E11+Tacna!E11</f>
        <v>86393.453999999969</v>
      </c>
      <c r="F37" s="35"/>
      <c r="G37" s="15">
        <f t="shared" si="8"/>
        <v>-0.36835688843650194</v>
      </c>
      <c r="H37" s="15">
        <f t="shared" si="9"/>
        <v>9.9437967739563593E-2</v>
      </c>
    </row>
    <row r="38" spans="2:8">
      <c r="B38" s="14" t="s">
        <v>34</v>
      </c>
      <c r="C38" s="26">
        <f>Arequipa!C12+Cusco!C12+'Madre de Dios'!C12+Moquegua!C12+Puno!C12+Tacna!C12</f>
        <v>2066707.4700000002</v>
      </c>
      <c r="D38" s="26">
        <f>Arequipa!D12+Cusco!D12+'Madre de Dios'!D12+Moquegua!D12+Puno!D12+Tacna!D12</f>
        <v>2259173.6599999997</v>
      </c>
      <c r="E38" s="26">
        <f>Arequipa!E12+Cusco!E12+'Madre de Dios'!E12+Moquegua!E12+Puno!E12+Tacna!E12</f>
        <v>2235079.0299999998</v>
      </c>
      <c r="F38" s="35"/>
      <c r="G38" s="15">
        <f t="shared" si="8"/>
        <v>-1.0665240316231284E-2</v>
      </c>
      <c r="H38" s="15">
        <f t="shared" si="9"/>
        <v>8.1468501200123722E-2</v>
      </c>
    </row>
    <row r="39" spans="2:8">
      <c r="C39" s="27"/>
      <c r="D39" s="27"/>
      <c r="E39" s="27"/>
    </row>
    <row r="40" spans="2:8">
      <c r="B40" s="14" t="s">
        <v>35</v>
      </c>
      <c r="C40" s="15">
        <f>+C37/C36</f>
        <v>2.9593325542046866E-2</v>
      </c>
      <c r="D40" s="15">
        <f t="shared" ref="D40:E40" si="10">+D37/D36</f>
        <v>4.9771084634027907E-2</v>
      </c>
      <c r="E40" s="15">
        <f t="shared" si="10"/>
        <v>3.1294182973672188E-2</v>
      </c>
      <c r="G40" s="15">
        <f t="shared" ref="G40:G41" si="11">+E40/D40-1</f>
        <v>-0.37123767336433089</v>
      </c>
      <c r="H40" s="15">
        <f t="shared" ref="H40:H41" si="12">+E40/C40-1</f>
        <v>5.7474359520990781E-2</v>
      </c>
    </row>
    <row r="41" spans="2:8">
      <c r="B41" s="14" t="s">
        <v>36</v>
      </c>
      <c r="C41" s="15">
        <f>+C38/C36</f>
        <v>0.77832803562889441</v>
      </c>
      <c r="D41" s="15">
        <f t="shared" ref="D41:E41" si="13">+D38/D36</f>
        <v>0.82208674897190559</v>
      </c>
      <c r="E41" s="15">
        <f t="shared" si="13"/>
        <v>0.80960962766273659</v>
      </c>
      <c r="G41" s="15">
        <f t="shared" si="11"/>
        <v>-1.517737796500529E-2</v>
      </c>
      <c r="H41" s="15">
        <f t="shared" si="12"/>
        <v>4.0190755827735902E-2</v>
      </c>
    </row>
    <row r="42" spans="2:8">
      <c r="C42" s="20"/>
      <c r="D42" s="20"/>
      <c r="E42" s="20"/>
    </row>
    <row r="43" spans="2:8">
      <c r="G43" s="16" t="s">
        <v>37</v>
      </c>
      <c r="H43" s="16" t="s">
        <v>38</v>
      </c>
    </row>
    <row r="44" spans="2:8">
      <c r="B44" s="14" t="s">
        <v>39</v>
      </c>
      <c r="C44" s="26">
        <f>Arequipa!C18*SUR!$Q$11+Cusco!C18*SUR!$Q$12+SUR!$Q$13*'Madre de Dios'!C18+SUR!$Q$14*Moquegua!C18+SUR!$Q$15*Puno!C18+SUR!$Q$16*Tacna!C18</f>
        <v>1609.5472582504894</v>
      </c>
      <c r="D44" s="26">
        <f>Arequipa!D18*SUR!$P$11+Cusco!D18*SUR!$P$12+SUR!$P$13*'Madre de Dios'!D18+SUR!$P$14*Moquegua!D18+SUR!$P$15*Puno!D18+SUR!$P$16*Tacna!D18</f>
        <v>1479.0698952328651</v>
      </c>
      <c r="E44" s="26">
        <f>Arequipa!E18*SUR!$O$11+Cusco!E18*SUR!$O$12+SUR!$O$13*'Madre de Dios'!E18+SUR!$O$14*Moquegua!E18+SUR!$O$15*Puno!E18+SUR!$O$16*Tacna!E18</f>
        <v>1640.974621567078</v>
      </c>
      <c r="G44" s="15">
        <f>+E44/D44-1</f>
        <v>0.10946387784380041</v>
      </c>
      <c r="H44" s="15">
        <f>+E44/C44-1</f>
        <v>1.952559215362748E-2</v>
      </c>
    </row>
    <row r="45" spans="2:8">
      <c r="B45" s="19" t="s">
        <v>40</v>
      </c>
      <c r="C45" s="26">
        <f>Arequipa!C19*SUR!$Q$11+Cusco!C19*SUR!$Q$12+SUR!$Q$13*'Madre de Dios'!C19+SUR!$Q$14*Moquegua!C19+SUR!$Q$15*Puno!C19+SUR!$Q$16*Tacna!C19</f>
        <v>2354.1883100281166</v>
      </c>
      <c r="D45" s="26">
        <f>Arequipa!D19*SUR!$P$11+Cusco!D19*SUR!$P$12+SUR!$P$13*'Madre de Dios'!D19+SUR!$P$14*Moquegua!D19+SUR!$P$15*Puno!D19+SUR!$P$16*Tacna!D19</f>
        <v>2325.9922376513045</v>
      </c>
      <c r="E45" s="26">
        <f>Arequipa!E19*SUR!$O$11+Cusco!E19*SUR!$O$12+SUR!$O$13*'Madre de Dios'!E19+SUR!$O$14*Moquegua!E19+SUR!$O$15*Puno!E19+SUR!$O$16*Tacna!E19</f>
        <v>2529.8467570428579</v>
      </c>
      <c r="F45" s="33"/>
      <c r="G45" s="15">
        <f t="shared" ref="G45:G46" si="14">+E45/D45-1</f>
        <v>8.7641960317716983E-2</v>
      </c>
      <c r="H45" s="15">
        <f t="shared" ref="H45:H46" si="15">+E45/C45-1</f>
        <v>7.4615291506839432E-2</v>
      </c>
    </row>
    <row r="46" spans="2:8">
      <c r="B46" s="19" t="s">
        <v>41</v>
      </c>
      <c r="C46" s="26">
        <f>Arequipa!C20*SUR!$Q$11+Cusco!C20*SUR!$Q$12+SUR!$Q$13*'Madre de Dios'!C20+SUR!$Q$14*Moquegua!C20+SUR!$Q$15*Puno!C20+SUR!$Q$16*Tacna!C20</f>
        <v>1238.7666270484867</v>
      </c>
      <c r="D46" s="26">
        <f>Arequipa!D20*SUR!$P$11+Cusco!D20*SUR!$P$12+SUR!$P$13*'Madre de Dios'!D20+SUR!$P$14*Moquegua!D20+SUR!$P$15*Puno!D20+SUR!$P$16*Tacna!D20</f>
        <v>1168.8871519577283</v>
      </c>
      <c r="E46" s="26">
        <f>Arequipa!E20*SUR!$O$11+Cusco!E20*SUR!$O$12+SUR!$O$13*'Madre de Dios'!E20+SUR!$O$14*Moquegua!E20+SUR!$O$15*Puno!E20+SUR!$O$16*Tacna!E20</f>
        <v>1329.0427756263462</v>
      </c>
      <c r="G46" s="15">
        <f t="shared" si="14"/>
        <v>0.13701547099767408</v>
      </c>
      <c r="H46" s="15">
        <f t="shared" si="15"/>
        <v>7.287583198213321E-2</v>
      </c>
    </row>
    <row r="47" spans="2:8">
      <c r="E47" s="27"/>
    </row>
    <row r="48" spans="2:8">
      <c r="E48" s="27"/>
    </row>
    <row r="49" spans="1:25" ht="16.5">
      <c r="B49" s="18" t="s">
        <v>42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</row>
    <row r="51" spans="1:25">
      <c r="C51" s="60" t="s">
        <v>43</v>
      </c>
      <c r="D51" s="60"/>
      <c r="E51" s="12"/>
      <c r="F51" s="60" t="s">
        <v>44</v>
      </c>
      <c r="G51" s="60"/>
      <c r="H51" s="12"/>
      <c r="I51" s="60" t="s">
        <v>45</v>
      </c>
      <c r="J51" s="60"/>
    </row>
    <row r="52" spans="1:25">
      <c r="C52" s="12">
        <v>2019</v>
      </c>
      <c r="D52" s="12">
        <v>2022</v>
      </c>
      <c r="E52" s="12"/>
      <c r="F52" s="12">
        <v>2019</v>
      </c>
      <c r="G52" s="12">
        <v>2022</v>
      </c>
      <c r="H52" s="12"/>
      <c r="I52" s="12">
        <v>2019</v>
      </c>
      <c r="J52" s="12">
        <v>2022</v>
      </c>
    </row>
    <row r="54" spans="1:25">
      <c r="B54" s="12" t="s">
        <v>46</v>
      </c>
    </row>
    <row r="55" spans="1:25">
      <c r="B55" s="1" t="s">
        <v>47</v>
      </c>
      <c r="C55" s="26">
        <f>Arequipa!C29+Cusco!C29+'Madre de Dios'!C29+Moquegua!C29+Puno!C29+Tacna!C29</f>
        <v>1429890.97</v>
      </c>
      <c r="D55" s="26">
        <f>Arequipa!D29+Cusco!D29+'Madre de Dios'!D29+Moquegua!D29+Puno!D29+Tacna!D29</f>
        <v>1499613.81</v>
      </c>
      <c r="E55" s="27">
        <f>+D55/$E$36</f>
        <v>0.54320306443571176</v>
      </c>
      <c r="F55" s="26">
        <f>Arequipa!F29+Cusco!F29+'Madre de Dios'!F29+Moquegua!F29+Puno!F29+Tacna!F29</f>
        <v>1074709.4709999999</v>
      </c>
      <c r="G55" s="26">
        <f>Arequipa!G29+Cusco!G29+'Madre de Dios'!G29+Moquegua!G29+Puno!G29+Tacna!G29</f>
        <v>1183460.32</v>
      </c>
      <c r="H55" s="27">
        <f>+G55/$E$38</f>
        <v>0.52949372443443321</v>
      </c>
      <c r="I55" s="15">
        <f>F55/C55</f>
        <v>0.75160239035567855</v>
      </c>
      <c r="J55" s="15">
        <f>G55/D55</f>
        <v>0.78917672810708517</v>
      </c>
    </row>
    <row r="56" spans="1:25">
      <c r="B56" s="1" t="s">
        <v>48</v>
      </c>
      <c r="C56" s="26">
        <f>Arequipa!C30+Cusco!C30+'Madre de Dios'!C30+Moquegua!C30+Puno!C30+Tacna!C30</f>
        <v>1225425.78</v>
      </c>
      <c r="D56" s="26">
        <f>Arequipa!D30+Cusco!D30+'Madre de Dios'!D30+Moquegua!D30+Puno!D30+Tacna!D30</f>
        <v>1261073.44</v>
      </c>
      <c r="E56" s="27">
        <f>+D56/$E$36</f>
        <v>0.45679691165719832</v>
      </c>
      <c r="F56" s="26">
        <f>Arequipa!F30+Cusco!F30+'Madre de Dios'!F30+Moquegua!F30+Puno!F30+Tacna!F30</f>
        <v>991997.89999999991</v>
      </c>
      <c r="G56" s="26">
        <f>Arequipa!G30+Cusco!G30+'Madre de Dios'!G30+Moquegua!G30+Puno!G30+Tacna!G30</f>
        <v>1051618.7550000001</v>
      </c>
      <c r="H56" s="27">
        <f>+G56/$E$38</f>
        <v>0.47050629569908325</v>
      </c>
      <c r="I56" s="15">
        <f>F56/C56</f>
        <v>0.80951283724421064</v>
      </c>
      <c r="J56" s="15">
        <f>G56/D56</f>
        <v>0.83390762317538003</v>
      </c>
    </row>
    <row r="58" spans="1:25">
      <c r="B58" s="12" t="s">
        <v>49</v>
      </c>
    </row>
    <row r="59" spans="1:25">
      <c r="B59" s="1" t="s">
        <v>50</v>
      </c>
      <c r="C59" s="26">
        <f>Arequipa!C33+Cusco!C33+'Madre de Dios'!C33+Moquegua!C33+Puno!C33+Tacna!C33</f>
        <v>1840295.87</v>
      </c>
      <c r="D59" s="26">
        <f>Arequipa!D33+Cusco!D33+'Madre de Dios'!D33+Moquegua!D33+Puno!D33+Tacna!D33</f>
        <v>1974689.9</v>
      </c>
      <c r="E59" s="27">
        <f>+D59/$E$36</f>
        <v>0.7152892283582325</v>
      </c>
      <c r="F59" s="26">
        <f>Arequipa!F33+Cusco!F33+'Madre de Dios'!F33+Moquegua!F33+Puno!F33+Tacna!F33</f>
        <v>1285929.6000000001</v>
      </c>
      <c r="G59" s="26">
        <f>Arequipa!G33+Cusco!G33+'Madre de Dios'!G33+Moquegua!G33+Puno!G33+Tacna!G33</f>
        <v>1485254.4950000003</v>
      </c>
      <c r="H59" s="27">
        <f>+G59/$E$38</f>
        <v>0.66451990066767375</v>
      </c>
      <c r="I59" s="15">
        <f>F59/C59</f>
        <v>0.69876242237070285</v>
      </c>
      <c r="J59" s="15">
        <f>G59/D59</f>
        <v>0.75214568879903643</v>
      </c>
    </row>
    <row r="60" spans="1:25">
      <c r="B60" s="1" t="s">
        <v>51</v>
      </c>
      <c r="C60" s="26">
        <f>Arequipa!C34+Cusco!C34+'Madre de Dios'!C34+Moquegua!C34+Puno!C34+Tacna!C34</f>
        <v>815020.89699999988</v>
      </c>
      <c r="D60" s="26">
        <f>Arequipa!D34+Cusco!D34+'Madre de Dios'!D34+Moquegua!D34+Puno!D34+Tacna!D34</f>
        <v>785997.53</v>
      </c>
      <c r="E60" s="27">
        <f>+D60/$E$36</f>
        <v>0.28471081293583195</v>
      </c>
      <c r="F60" s="26">
        <f>Arequipa!F34+Cusco!F34+'Madre de Dios'!F34+Moquegua!F34+Puno!F34+Tacna!F34</f>
        <v>780777.91999999993</v>
      </c>
      <c r="G60" s="26">
        <f>Arequipa!G34+Cusco!G34+'Madre de Dios'!G34+Moquegua!G34+Puno!G34+Tacna!G34</f>
        <v>749824.62400000007</v>
      </c>
      <c r="H60" s="27">
        <f>+G60/$E$38</f>
        <v>0.33548013915194763</v>
      </c>
      <c r="I60" s="15">
        <f>F60/C60</f>
        <v>0.95798515458187083</v>
      </c>
      <c r="J60" s="15">
        <f>G60/D60</f>
        <v>0.95397834647139423</v>
      </c>
    </row>
    <row r="62" spans="1:25">
      <c r="B62" s="12" t="s">
        <v>52</v>
      </c>
    </row>
    <row r="63" spans="1:25">
      <c r="A63" s="37"/>
      <c r="B63" s="1" t="s">
        <v>53</v>
      </c>
      <c r="C63" s="26">
        <v>897039.6</v>
      </c>
      <c r="D63" s="26">
        <v>928262.16999999993</v>
      </c>
      <c r="E63" s="27"/>
      <c r="F63" s="26">
        <v>861654.46000000008</v>
      </c>
      <c r="G63" s="26">
        <v>883953.68</v>
      </c>
      <c r="H63" s="27">
        <f t="shared" ref="H63:H68" si="16">+G63/$E$38</f>
        <v>0.39549101760397265</v>
      </c>
      <c r="I63" s="15">
        <f>F63/C63</f>
        <v>0.96055342484322892</v>
      </c>
      <c r="J63" s="15">
        <f>G63/D63</f>
        <v>0.95226726733892442</v>
      </c>
    </row>
    <row r="64" spans="1:25">
      <c r="A64" s="37"/>
      <c r="B64" s="1" t="s">
        <v>54</v>
      </c>
      <c r="C64" s="26">
        <v>445066.35000000003</v>
      </c>
      <c r="D64" s="26">
        <v>502937.41499999998</v>
      </c>
      <c r="E64" s="27"/>
      <c r="F64" s="26">
        <v>346090.37</v>
      </c>
      <c r="G64" s="26">
        <v>411682.63999999996</v>
      </c>
      <c r="H64" s="27">
        <f t="shared" si="16"/>
        <v>0.18419153617131828</v>
      </c>
      <c r="I64" s="15">
        <f t="shared" ref="I64:J69" si="17">F64/C64</f>
        <v>0.77761522523551818</v>
      </c>
      <c r="J64" s="15">
        <f t="shared" si="17"/>
        <v>0.81855640030280896</v>
      </c>
    </row>
    <row r="65" spans="1:10">
      <c r="A65" s="37"/>
      <c r="B65" s="1" t="s">
        <v>55</v>
      </c>
      <c r="C65" s="26">
        <v>197278.33299999998</v>
      </c>
      <c r="D65" s="26">
        <v>219837.27100000001</v>
      </c>
      <c r="E65" s="27"/>
      <c r="F65" s="26">
        <v>160808.024</v>
      </c>
      <c r="G65" s="26">
        <v>195143.17199999999</v>
      </c>
      <c r="H65" s="27">
        <f t="shared" si="16"/>
        <v>8.7309293935794299E-2</v>
      </c>
      <c r="I65" s="15">
        <f t="shared" si="17"/>
        <v>0.81513271911112517</v>
      </c>
      <c r="J65" s="15">
        <f t="shared" si="17"/>
        <v>0.88767100825228118</v>
      </c>
    </row>
    <row r="66" spans="1:10">
      <c r="A66" s="37"/>
      <c r="B66" s="1" t="s">
        <v>56</v>
      </c>
      <c r="C66" s="26">
        <v>196745.71899999998</v>
      </c>
      <c r="D66" s="26">
        <v>209001.83199999999</v>
      </c>
      <c r="E66" s="27"/>
      <c r="F66" s="26">
        <v>151729.845</v>
      </c>
      <c r="G66" s="26">
        <v>156655.23299999998</v>
      </c>
      <c r="H66" s="27">
        <f t="shared" si="16"/>
        <v>7.0089348473731591E-2</v>
      </c>
      <c r="I66" s="15">
        <f t="shared" si="17"/>
        <v>0.77119769503091462</v>
      </c>
      <c r="J66" s="15">
        <f t="shared" si="17"/>
        <v>0.74953999924747061</v>
      </c>
    </row>
    <row r="67" spans="1:10">
      <c r="A67" s="37"/>
      <c r="B67" s="1" t="s">
        <v>57</v>
      </c>
      <c r="C67" s="26">
        <v>200436.04500000001</v>
      </c>
      <c r="D67" s="26">
        <v>202246.777</v>
      </c>
      <c r="E67" s="27"/>
      <c r="F67" s="26">
        <v>169772.58600000001</v>
      </c>
      <c r="G67" s="26">
        <v>181026.53</v>
      </c>
      <c r="H67" s="27">
        <f t="shared" si="16"/>
        <v>8.0993346351605294E-2</v>
      </c>
      <c r="I67" s="15">
        <f t="shared" si="17"/>
        <v>0.84701624400940456</v>
      </c>
      <c r="J67" s="15">
        <f t="shared" si="17"/>
        <v>0.895077452828828</v>
      </c>
    </row>
    <row r="68" spans="1:10">
      <c r="A68" s="37"/>
      <c r="B68" s="1" t="s">
        <v>58</v>
      </c>
      <c r="C68" s="26">
        <v>180165.71280000001</v>
      </c>
      <c r="D68" s="26">
        <v>186559.36600000001</v>
      </c>
      <c r="E68" s="27"/>
      <c r="F68" s="26">
        <v>154122.79</v>
      </c>
      <c r="G68" s="26">
        <v>161522.60699999999</v>
      </c>
      <c r="H68" s="27">
        <f t="shared" si="16"/>
        <v>7.2267067442353478E-2</v>
      </c>
      <c r="I68" s="15">
        <f t="shared" si="17"/>
        <v>0.85545017198189111</v>
      </c>
      <c r="J68" s="15">
        <f t="shared" si="17"/>
        <v>0.86579736232594173</v>
      </c>
    </row>
    <row r="69" spans="1:10">
      <c r="A69" s="37"/>
      <c r="B69" s="1" t="s">
        <v>59</v>
      </c>
      <c r="C69" s="26">
        <v>538584.94699999993</v>
      </c>
      <c r="D69" s="26">
        <v>511842.49</v>
      </c>
      <c r="E69" s="27"/>
      <c r="F69" s="26">
        <v>222529.38000000003</v>
      </c>
      <c r="G69" s="26">
        <v>245095.247</v>
      </c>
      <c r="H69" s="27">
        <f t="shared" ref="H69" si="18">+G69/$E$38</f>
        <v>0.10965842536673077</v>
      </c>
      <c r="I69" s="15">
        <f t="shared" si="17"/>
        <v>0.41317415430847543</v>
      </c>
      <c r="J69" s="15">
        <f t="shared" si="17"/>
        <v>0.47884896582149716</v>
      </c>
    </row>
    <row r="71" spans="1:10">
      <c r="B71" s="12" t="s">
        <v>60</v>
      </c>
    </row>
    <row r="72" spans="1:10">
      <c r="B72" s="1" t="s">
        <v>61</v>
      </c>
      <c r="C72" s="26">
        <f>Arequipa!C46+Cusco!C46+'Madre de Dios'!C46+Moquegua!C46+Puno!C46+Tacna!C46</f>
        <v>2159461.63</v>
      </c>
      <c r="D72" s="26">
        <f>Arequipa!D46+Cusco!D46+'Madre de Dios'!D46+Moquegua!D46+Puno!D46+Tacna!D46</f>
        <v>2149152.38</v>
      </c>
      <c r="E72" s="27">
        <f>+D72/$E$36</f>
        <v>0.77848453446511212</v>
      </c>
      <c r="F72" s="26">
        <f>Arequipa!F46+Cusco!F46+'Madre de Dios'!F46+Moquegua!F46+Puno!F46+Tacna!F46</f>
        <v>1584473.6900000002</v>
      </c>
      <c r="G72" s="26">
        <f>Arequipa!G46+Cusco!G46+'Madre de Dios'!G46+Moquegua!G46+Puno!G46+Tacna!G46</f>
        <v>1654146.9600000002</v>
      </c>
      <c r="H72" s="27">
        <f t="shared" ref="H72:H74" si="19">+G72/$E$38</f>
        <v>0.74008432713003458</v>
      </c>
      <c r="I72" s="15">
        <f t="shared" ref="I72:J74" si="20">F72/C72</f>
        <v>0.73373551443930973</v>
      </c>
      <c r="J72" s="15">
        <f t="shared" si="20"/>
        <v>0.76967411682553677</v>
      </c>
    </row>
    <row r="73" spans="1:10">
      <c r="B73" s="1" t="s">
        <v>62</v>
      </c>
      <c r="C73" s="26">
        <f>Arequipa!C47+Cusco!C47+'Madre de Dios'!C47+Moquegua!C47+Puno!C47+Tacna!C47</f>
        <v>413981.99450000003</v>
      </c>
      <c r="D73" s="26">
        <f>Arequipa!D47+Cusco!D47+'Madre de Dios'!D47+Moquegua!D47+Puno!D47+Tacna!D47</f>
        <v>497563.06299999997</v>
      </c>
      <c r="E73" s="27">
        <f t="shared" ref="E73:E74" si="21">+D73/$E$36</f>
        <v>0.18023158947277171</v>
      </c>
      <c r="F73" s="26">
        <f>Arequipa!F47+Cusco!F47+'Madre de Dios'!F47+Moquegua!F47+Puno!F47+Tacna!F47</f>
        <v>400567.80300000001</v>
      </c>
      <c r="G73" s="26">
        <f>Arequipa!G47+Cusco!G47+'Madre de Dios'!G47+Moquegua!G47+Puno!G47+Tacna!G47</f>
        <v>469142.93609999999</v>
      </c>
      <c r="H73" s="27">
        <f t="shared" si="19"/>
        <v>0.20989993186057498</v>
      </c>
      <c r="I73" s="15">
        <f t="shared" si="20"/>
        <v>0.9675971620065229</v>
      </c>
      <c r="J73" s="15">
        <f t="shared" si="20"/>
        <v>0.94288135713160848</v>
      </c>
    </row>
    <row r="74" spans="1:10">
      <c r="B74" s="1" t="s">
        <v>63</v>
      </c>
      <c r="C74" s="26">
        <f>Arequipa!C48+Cusco!C48+'Madre de Dios'!C48+Moquegua!C48+Puno!C48+Tacna!C48</f>
        <v>81873.055070000002</v>
      </c>
      <c r="D74" s="26">
        <f>Arequipa!D48+Cusco!D48+'Madre de Dios'!D48+Moquegua!D48+Puno!D48+Tacna!D48</f>
        <v>113971.90466999999</v>
      </c>
      <c r="E74" s="27">
        <f t="shared" si="21"/>
        <v>4.1283887533897008E-2</v>
      </c>
      <c r="F74" s="26">
        <f>Arequipa!F48+Cusco!F48+'Madre de Dios'!F48+Moquegua!F48+Puno!F48+Tacna!F48</f>
        <v>81665.984069999991</v>
      </c>
      <c r="G74" s="26">
        <f>Arequipa!G48+Cusco!G48+'Madre de Dios'!G48+Moquegua!G48+Puno!G48+Tacna!G48</f>
        <v>111789.02099</v>
      </c>
      <c r="H74" s="27">
        <f t="shared" si="19"/>
        <v>5.0015690492161265E-2</v>
      </c>
      <c r="I74" s="15">
        <f t="shared" si="20"/>
        <v>0.99747082846947666</v>
      </c>
      <c r="J74" s="15">
        <f t="shared" si="20"/>
        <v>0.9808471773256715</v>
      </c>
    </row>
    <row r="76" spans="1:10">
      <c r="B76" s="12" t="s">
        <v>64</v>
      </c>
    </row>
    <row r="77" spans="1:10">
      <c r="B77" s="1" t="s">
        <v>65</v>
      </c>
      <c r="C77" s="26">
        <f>Arequipa!C51+Cusco!C51+'Madre de Dios'!C51+Moquegua!C51+Puno!C51+Tacna!C51</f>
        <v>2293043.9900000002</v>
      </c>
      <c r="D77" s="26">
        <f>Arequipa!D51+Cusco!D51+'Madre de Dios'!D51+Moquegua!D51+Puno!D51+Tacna!D51</f>
        <v>2347258.87</v>
      </c>
      <c r="E77" s="27">
        <f>+D77/$E$36</f>
        <v>0.85024437805617825</v>
      </c>
      <c r="F77" s="26">
        <f>Arequipa!F51+Cusco!F51+'Madre de Dios'!F51+Moquegua!F51+Puno!F51+Tacna!F51</f>
        <v>1725442.2</v>
      </c>
      <c r="G77" s="26">
        <f>Arequipa!G51+Cusco!G51+'Madre de Dios'!G51+Moquegua!G51+Puno!G51+Tacna!G51</f>
        <v>1846620.42</v>
      </c>
      <c r="H77" s="27">
        <f t="shared" ref="H77:H79" si="22">+G77/$E$38</f>
        <v>0.8261991612887174</v>
      </c>
      <c r="I77" s="15">
        <f t="shared" ref="I77:J79" si="23">F77/C77</f>
        <v>0.75246798906810319</v>
      </c>
      <c r="J77" s="15">
        <f t="shared" si="23"/>
        <v>0.78671357624904825</v>
      </c>
    </row>
    <row r="78" spans="1:10">
      <c r="B78" s="1" t="s">
        <v>66</v>
      </c>
      <c r="C78" s="26">
        <f>Arequipa!C52+Cusco!C52+'Madre de Dios'!C52+Moquegua!C52+Puno!C52+Tacna!C52</f>
        <v>885478.39999999991</v>
      </c>
      <c r="D78" s="26">
        <f>Arequipa!D52+Cusco!D52+'Madre de Dios'!D52+Moquegua!D52+Puno!D52+Tacna!D52</f>
        <v>1461380.9499999997</v>
      </c>
      <c r="E78" s="27">
        <f t="shared" ref="E78:E79" si="24">+D78/$E$36</f>
        <v>0.52935402771995776</v>
      </c>
      <c r="F78" s="26">
        <f>Arequipa!F52+Cusco!F52+'Madre de Dios'!F52+Moquegua!F52+Puno!F52+Tacna!F52</f>
        <v>516059.01599999995</v>
      </c>
      <c r="G78" s="26">
        <f>Arequipa!G52+Cusco!G52+'Madre de Dios'!G52+Moquegua!G52+Puno!G52+Tacna!G52</f>
        <v>1010145.1599999999</v>
      </c>
      <c r="H78" s="27">
        <f t="shared" si="22"/>
        <v>0.45195053348963682</v>
      </c>
      <c r="I78" s="15">
        <f t="shared" si="23"/>
        <v>0.58280248959206682</v>
      </c>
      <c r="J78" s="15">
        <f t="shared" si="23"/>
        <v>0.69122644578061598</v>
      </c>
    </row>
    <row r="79" spans="1:10">
      <c r="B79" s="1" t="s">
        <v>67</v>
      </c>
      <c r="C79" s="26">
        <f>Arequipa!C53+Cusco!C53+'Madre de Dios'!C53+Moquegua!C53+Puno!C53+Tacna!C53</f>
        <v>2528100.12</v>
      </c>
      <c r="D79" s="26">
        <f>Arequipa!D53+Cusco!D53+'Madre de Dios'!D53+Moquegua!D53+Puno!D53+Tacna!D53</f>
        <v>2627763.7699999996</v>
      </c>
      <c r="E79" s="27">
        <f t="shared" si="24"/>
        <v>0.95185128528333462</v>
      </c>
      <c r="F79" s="26">
        <f>Arequipa!F53+Cusco!F53+'Madre de Dios'!F53+Moquegua!F53+Puno!F53+Tacna!F53</f>
        <v>1942694.88</v>
      </c>
      <c r="G79" s="26">
        <f>Arequipa!G53+Cusco!G53+'Madre de Dios'!G53+Moquegua!G53+Puno!G53+Tacna!G53</f>
        <v>2105490.2489999998</v>
      </c>
      <c r="H79" s="27">
        <f t="shared" si="22"/>
        <v>0.94202049267134869</v>
      </c>
      <c r="I79" s="15">
        <f t="shared" si="23"/>
        <v>0.76844064229544828</v>
      </c>
      <c r="J79" s="15">
        <f t="shared" si="23"/>
        <v>0.80124791773044357</v>
      </c>
    </row>
    <row r="82" spans="4:7">
      <c r="D82" s="35"/>
      <c r="G82" s="35"/>
    </row>
    <row r="83" spans="4:7">
      <c r="D83" s="35"/>
      <c r="G83" s="35"/>
    </row>
    <row r="84" spans="4:7">
      <c r="D84" s="35"/>
      <c r="G84" s="35"/>
    </row>
  </sheetData>
  <mergeCells count="13">
    <mergeCell ref="B10:B11"/>
    <mergeCell ref="M6:S6"/>
    <mergeCell ref="B7:K7"/>
    <mergeCell ref="B8:K8"/>
    <mergeCell ref="B1:X1"/>
    <mergeCell ref="B2:X2"/>
    <mergeCell ref="C32:E32"/>
    <mergeCell ref="C51:D51"/>
    <mergeCell ref="F51:G51"/>
    <mergeCell ref="I51:J51"/>
    <mergeCell ref="C10:E10"/>
    <mergeCell ref="F10:H10"/>
    <mergeCell ref="I10:K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showGridLines="0" zoomScale="130" zoomScaleNormal="130" workbookViewId="0">
      <pane ySplit="1" topLeftCell="A2" activePane="bottomLeft" state="frozen"/>
      <selection activeCell="M6" sqref="M6:S24"/>
      <selection pane="bottomLeft" activeCell="F11" sqref="F11:H19"/>
    </sheetView>
  </sheetViews>
  <sheetFormatPr baseColWidth="10" defaultColWidth="8.85546875" defaultRowHeight="12.75"/>
  <cols>
    <col min="1" max="1" width="11.28515625" style="1" customWidth="1"/>
    <col min="2" max="2" width="22.140625" style="1" customWidth="1"/>
    <col min="3" max="22" width="11.28515625" style="1" customWidth="1"/>
    <col min="23" max="26" width="10.7109375" style="1" customWidth="1"/>
    <col min="27" max="16384" width="8.85546875" style="1"/>
  </cols>
  <sheetData>
    <row r="1" spans="2:24" ht="14.45" customHeight="1">
      <c r="B1" s="67" t="s">
        <v>68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</row>
    <row r="2" spans="2:24" ht="18">
      <c r="B2" s="67" t="s">
        <v>12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</row>
    <row r="4" spans="2:24" ht="16.5">
      <c r="B4" s="18" t="s">
        <v>27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6" spans="2:24">
      <c r="C6" s="59" t="s">
        <v>28</v>
      </c>
      <c r="D6" s="59"/>
      <c r="E6" s="59"/>
    </row>
    <row r="7" spans="2:24">
      <c r="B7" s="14"/>
      <c r="C7" s="16">
        <v>2019</v>
      </c>
      <c r="D7" s="16">
        <v>2021</v>
      </c>
      <c r="E7" s="16">
        <v>2022</v>
      </c>
      <c r="G7" s="16" t="s">
        <v>29</v>
      </c>
      <c r="H7" s="16" t="s">
        <v>30</v>
      </c>
    </row>
    <row r="8" spans="2:24">
      <c r="B8" s="14" t="s">
        <v>31</v>
      </c>
      <c r="C8" s="26">
        <v>1050543</v>
      </c>
      <c r="D8" s="26">
        <v>1078715</v>
      </c>
      <c r="E8" s="26">
        <v>1092779</v>
      </c>
      <c r="G8" s="15">
        <f>+E8/D8-1</f>
        <v>1.303773471213443E-2</v>
      </c>
      <c r="H8" s="15">
        <f>+E8/C8-1</f>
        <v>4.020397070848114E-2</v>
      </c>
    </row>
    <row r="9" spans="2:24">
      <c r="B9" s="14" t="s">
        <v>32</v>
      </c>
      <c r="C9" s="26">
        <v>733798.7</v>
      </c>
      <c r="D9" s="26">
        <v>735937.6</v>
      </c>
      <c r="E9" s="26">
        <v>755954.3</v>
      </c>
      <c r="G9" s="15">
        <f t="shared" ref="G9:G12" si="0">+E9/D9-1</f>
        <v>2.7198909255349957E-2</v>
      </c>
      <c r="H9" s="15">
        <f t="shared" ref="H9:H12" si="1">+E9/C9-1</f>
        <v>3.0193021601155889E-2</v>
      </c>
    </row>
    <row r="10" spans="2:24">
      <c r="B10" s="14" t="s">
        <v>18</v>
      </c>
      <c r="C10" s="26">
        <v>708631.1</v>
      </c>
      <c r="D10" s="26">
        <v>685283</v>
      </c>
      <c r="E10" s="26">
        <v>724978.1</v>
      </c>
      <c r="F10" s="33"/>
      <c r="G10" s="15">
        <f t="shared" si="0"/>
        <v>5.7925119986925067E-2</v>
      </c>
      <c r="H10" s="15">
        <f t="shared" si="1"/>
        <v>2.30684202259821E-2</v>
      </c>
    </row>
    <row r="11" spans="2:24">
      <c r="B11" s="14" t="s">
        <v>33</v>
      </c>
      <c r="C11" s="26">
        <v>25167.599999999977</v>
      </c>
      <c r="D11" s="26">
        <v>50654.599999999977</v>
      </c>
      <c r="E11" s="26">
        <v>30976.20000000007</v>
      </c>
      <c r="F11" s="48"/>
      <c r="G11" s="49">
        <f t="shared" si="0"/>
        <v>-0.38848199373798065</v>
      </c>
      <c r="H11" s="49">
        <f t="shared" si="1"/>
        <v>0.23079673866400041</v>
      </c>
    </row>
    <row r="12" spans="2:24">
      <c r="B12" s="14" t="s">
        <v>34</v>
      </c>
      <c r="C12" s="34">
        <v>468974.2</v>
      </c>
      <c r="D12" s="34">
        <v>473770</v>
      </c>
      <c r="E12" s="34">
        <v>492854.6</v>
      </c>
      <c r="F12" s="50"/>
      <c r="G12" s="49">
        <f t="shared" si="0"/>
        <v>4.0282415518078318E-2</v>
      </c>
      <c r="H12" s="49">
        <f t="shared" si="1"/>
        <v>5.0920498398419278E-2</v>
      </c>
    </row>
    <row r="13" spans="2:24">
      <c r="F13" s="48"/>
      <c r="G13" s="48"/>
      <c r="H13" s="48"/>
    </row>
    <row r="14" spans="2:24">
      <c r="B14" s="14" t="s">
        <v>35</v>
      </c>
      <c r="C14" s="15">
        <f>+C11/C10</f>
        <v>3.5515799405360531E-2</v>
      </c>
      <c r="D14" s="15">
        <f t="shared" ref="D14:E14" si="2">+D11/D10</f>
        <v>7.3917782872185617E-2</v>
      </c>
      <c r="E14" s="15">
        <f t="shared" si="2"/>
        <v>4.2727083756047349E-2</v>
      </c>
      <c r="F14" s="48"/>
      <c r="G14" s="49">
        <f t="shared" ref="G14:G15" si="3">+E14/D14-1</f>
        <v>-0.42196475467982353</v>
      </c>
      <c r="H14" s="49">
        <f t="shared" ref="H14:H15" si="4">+E14/C14-1</f>
        <v>0.20304440478392816</v>
      </c>
    </row>
    <row r="15" spans="2:24">
      <c r="B15" s="14" t="s">
        <v>36</v>
      </c>
      <c r="C15" s="15">
        <f>+C12/C10</f>
        <v>0.66180301711285328</v>
      </c>
      <c r="D15" s="15">
        <f t="shared" ref="D15:E15" si="5">+D12/D10</f>
        <v>0.69134941330807853</v>
      </c>
      <c r="E15" s="15">
        <f t="shared" si="5"/>
        <v>0.67981998352777828</v>
      </c>
      <c r="F15" s="48"/>
      <c r="G15" s="49">
        <f t="shared" si="3"/>
        <v>-1.667670436737978E-2</v>
      </c>
      <c r="H15" s="49">
        <f t="shared" si="4"/>
        <v>2.7224062068385235E-2</v>
      </c>
    </row>
    <row r="16" spans="2:24">
      <c r="C16" s="20"/>
      <c r="D16" s="20"/>
      <c r="E16" s="20"/>
      <c r="F16" s="48"/>
      <c r="G16" s="48"/>
      <c r="H16" s="48"/>
    </row>
    <row r="17" spans="2:24">
      <c r="F17" s="48"/>
      <c r="G17" s="52" t="s">
        <v>29</v>
      </c>
      <c r="H17" s="52" t="s">
        <v>30</v>
      </c>
    </row>
    <row r="18" spans="2:24">
      <c r="B18" s="14" t="s">
        <v>39</v>
      </c>
      <c r="C18" s="25">
        <v>1898.287</v>
      </c>
      <c r="D18" s="25">
        <v>1729.6120000000001</v>
      </c>
      <c r="E18" s="25">
        <v>1959.393</v>
      </c>
      <c r="F18" s="48"/>
      <c r="G18" s="49">
        <f>+E18/D18-1</f>
        <v>0.13285118280862984</v>
      </c>
      <c r="H18" s="49">
        <f>+E18/C18-1</f>
        <v>3.2190074525084933E-2</v>
      </c>
    </row>
    <row r="19" spans="2:24">
      <c r="B19" s="19" t="s">
        <v>40</v>
      </c>
      <c r="C19" s="25">
        <v>2553.5830000000001</v>
      </c>
      <c r="D19" s="25">
        <v>2422.2860000000001</v>
      </c>
      <c r="E19" s="25">
        <v>2636.3</v>
      </c>
      <c r="F19" s="53"/>
      <c r="G19" s="49">
        <f t="shared" ref="G19:G20" si="6">+E19/D19-1</f>
        <v>8.8352077335211554E-2</v>
      </c>
      <c r="H19" s="49">
        <f t="shared" ref="H19:H20" si="7">+E19/C19-1</f>
        <v>3.2392524542965706E-2</v>
      </c>
    </row>
    <row r="20" spans="2:24">
      <c r="B20" s="19" t="s">
        <v>41</v>
      </c>
      <c r="C20" s="25">
        <v>1438.934</v>
      </c>
      <c r="D20" s="25">
        <v>1308.6880000000001</v>
      </c>
      <c r="E20" s="25">
        <v>1532.328</v>
      </c>
      <c r="F20" s="27"/>
      <c r="G20" s="15">
        <f t="shared" si="6"/>
        <v>0.17088870685755486</v>
      </c>
      <c r="H20" s="15">
        <f t="shared" si="7"/>
        <v>6.4904992167813091E-2</v>
      </c>
    </row>
    <row r="21" spans="2:24">
      <c r="C21" s="27"/>
      <c r="E21" s="35"/>
    </row>
    <row r="22" spans="2:24">
      <c r="E22" s="27"/>
    </row>
    <row r="23" spans="2:24" ht="16.5">
      <c r="B23" s="18" t="s">
        <v>42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5" spans="2:24">
      <c r="C25" s="60" t="s">
        <v>43</v>
      </c>
      <c r="D25" s="60"/>
      <c r="E25" s="12"/>
      <c r="F25" s="60" t="s">
        <v>44</v>
      </c>
      <c r="G25" s="60"/>
      <c r="H25" s="12"/>
      <c r="I25" s="60" t="s">
        <v>45</v>
      </c>
      <c r="J25" s="60"/>
    </row>
    <row r="26" spans="2:24">
      <c r="C26" s="12">
        <v>2019</v>
      </c>
      <c r="D26" s="12">
        <v>2022</v>
      </c>
      <c r="E26" s="12"/>
      <c r="F26" s="12">
        <v>2019</v>
      </c>
      <c r="G26" s="12">
        <v>2022</v>
      </c>
      <c r="H26" s="12"/>
      <c r="I26" s="12">
        <v>2019</v>
      </c>
      <c r="J26" s="12">
        <v>2022</v>
      </c>
    </row>
    <row r="28" spans="2:24">
      <c r="B28" s="12" t="s">
        <v>46</v>
      </c>
    </row>
    <row r="29" spans="2:24">
      <c r="B29" s="1" t="s">
        <v>47</v>
      </c>
      <c r="C29" s="26">
        <v>384608.3</v>
      </c>
      <c r="D29" s="26">
        <v>401478.9</v>
      </c>
      <c r="F29" s="26">
        <v>244409.60000000001</v>
      </c>
      <c r="G29" s="26">
        <v>268928.7</v>
      </c>
      <c r="H29" s="35">
        <f>+G29/$E$12</f>
        <v>0.54565525004737714</v>
      </c>
      <c r="I29" s="15">
        <f>F29/C29</f>
        <v>0.63547666548017823</v>
      </c>
      <c r="J29" s="15">
        <f>G29/D29</f>
        <v>0.66984516496383739</v>
      </c>
    </row>
    <row r="30" spans="2:24">
      <c r="B30" s="1" t="s">
        <v>48</v>
      </c>
      <c r="C30" s="26">
        <v>324022.7</v>
      </c>
      <c r="D30" s="26">
        <v>323499.09999999998</v>
      </c>
      <c r="F30" s="26">
        <v>224564.6</v>
      </c>
      <c r="G30" s="26">
        <v>223925.9</v>
      </c>
      <c r="H30" s="35">
        <f>+G30/$E$12</f>
        <v>0.45434474995262297</v>
      </c>
      <c r="I30" s="15">
        <f>F30/C30</f>
        <v>0.69305206085869908</v>
      </c>
      <c r="J30" s="15">
        <f>G30/D30</f>
        <v>0.6921994527960047</v>
      </c>
    </row>
    <row r="31" spans="2:24">
      <c r="H31" s="35"/>
    </row>
    <row r="32" spans="2:24">
      <c r="B32" s="12" t="s">
        <v>49</v>
      </c>
      <c r="H32" s="35"/>
    </row>
    <row r="33" spans="1:10">
      <c r="B33" s="1" t="s">
        <v>50</v>
      </c>
      <c r="C33" s="26">
        <v>641873.69999999995</v>
      </c>
      <c r="D33" s="26">
        <v>660742.30000000005</v>
      </c>
      <c r="F33" s="26">
        <v>409686.2</v>
      </c>
      <c r="G33" s="26">
        <v>433747.4</v>
      </c>
      <c r="H33" s="35">
        <f>+G33/$E$12</f>
        <v>0.88007172906573261</v>
      </c>
      <c r="I33" s="15">
        <f>F33/C33</f>
        <v>0.63826606386895124</v>
      </c>
      <c r="J33" s="15">
        <f>G33/D33</f>
        <v>0.65645471767132213</v>
      </c>
    </row>
    <row r="34" spans="1:10">
      <c r="B34" s="1" t="s">
        <v>51</v>
      </c>
      <c r="C34" s="26">
        <v>66757.41</v>
      </c>
      <c r="D34" s="26">
        <v>64235.79</v>
      </c>
      <c r="F34" s="26">
        <v>59287.98</v>
      </c>
      <c r="G34" s="26">
        <v>59107.24</v>
      </c>
      <c r="H34" s="35">
        <f>+G34/$E$12</f>
        <v>0.11992835209410646</v>
      </c>
      <c r="I34" s="15">
        <f>F34/C34</f>
        <v>0.88811084791935457</v>
      </c>
      <c r="J34" s="15">
        <f>G34/D34</f>
        <v>0.92016055224042548</v>
      </c>
    </row>
    <row r="35" spans="1:10">
      <c r="H35" s="35"/>
    </row>
    <row r="36" spans="1:10">
      <c r="B36" s="12" t="s">
        <v>52</v>
      </c>
      <c r="H36" s="35"/>
    </row>
    <row r="37" spans="1:10">
      <c r="A37" s="37"/>
      <c r="B37" s="1" t="s">
        <v>54</v>
      </c>
      <c r="C37" s="26">
        <v>148336.70000000001</v>
      </c>
      <c r="D37" s="26">
        <v>155486.39999999999</v>
      </c>
      <c r="F37" s="26">
        <v>103130.5</v>
      </c>
      <c r="G37" s="26">
        <v>110658.9</v>
      </c>
      <c r="H37" s="35">
        <f>+G37/$E$12</f>
        <v>0.22452646277421373</v>
      </c>
      <c r="I37" s="15">
        <f>F37/C37</f>
        <v>0.69524601801172592</v>
      </c>
      <c r="J37" s="15">
        <f>G37/D37</f>
        <v>0.71169504213873369</v>
      </c>
    </row>
    <row r="38" spans="1:10">
      <c r="A38" s="37"/>
      <c r="B38" s="1" t="s">
        <v>53</v>
      </c>
      <c r="C38" s="26">
        <v>120134.5</v>
      </c>
      <c r="D38" s="26">
        <v>134637</v>
      </c>
      <c r="F38" s="26">
        <v>96277.15</v>
      </c>
      <c r="G38" s="26">
        <v>109600.4</v>
      </c>
      <c r="H38" s="35">
        <f t="shared" ref="H38:H43" si="8">+G38/$E$12</f>
        <v>0.22237877053394653</v>
      </c>
      <c r="I38" s="15">
        <f t="shared" ref="I38:I43" si="9">F38/C38</f>
        <v>0.80141133479558324</v>
      </c>
      <c r="J38" s="15">
        <f t="shared" ref="J38:J43" si="10">G38/D38</f>
        <v>0.81404368784212355</v>
      </c>
    </row>
    <row r="39" spans="1:10">
      <c r="A39" s="37"/>
      <c r="B39" s="1" t="s">
        <v>56</v>
      </c>
      <c r="C39" s="26">
        <v>65821.67</v>
      </c>
      <c r="D39" s="26">
        <v>78010.570000000007</v>
      </c>
      <c r="F39" s="26">
        <v>42174.99</v>
      </c>
      <c r="G39" s="26">
        <v>45306.45</v>
      </c>
      <c r="H39" s="35">
        <f t="shared" si="8"/>
        <v>9.1926604722772184E-2</v>
      </c>
      <c r="I39" s="15">
        <f t="shared" si="9"/>
        <v>0.64074627702396492</v>
      </c>
      <c r="J39" s="15">
        <f t="shared" si="10"/>
        <v>0.58077322085968597</v>
      </c>
    </row>
    <row r="40" spans="1:10">
      <c r="A40" s="37"/>
      <c r="B40" s="1" t="s">
        <v>55</v>
      </c>
      <c r="C40" s="26">
        <v>68043.399999999994</v>
      </c>
      <c r="D40" s="26">
        <v>61322.94</v>
      </c>
      <c r="F40" s="26">
        <v>50834.8</v>
      </c>
      <c r="G40" s="26">
        <v>52095.27</v>
      </c>
      <c r="H40" s="35">
        <f t="shared" si="8"/>
        <v>0.10570109318245179</v>
      </c>
      <c r="I40" s="15">
        <f t="shared" si="9"/>
        <v>0.7470937666254186</v>
      </c>
      <c r="J40" s="15">
        <f t="shared" si="10"/>
        <v>0.84952335944754109</v>
      </c>
    </row>
    <row r="41" spans="1:10">
      <c r="A41" s="37"/>
      <c r="B41" s="1" t="s">
        <v>57</v>
      </c>
      <c r="C41" s="26">
        <v>56546.78</v>
      </c>
      <c r="D41" s="26">
        <v>59165.68</v>
      </c>
      <c r="F41" s="26">
        <v>45085.52</v>
      </c>
      <c r="G41" s="26">
        <v>50466.63</v>
      </c>
      <c r="H41" s="35">
        <f t="shared" si="8"/>
        <v>0.10239658917660503</v>
      </c>
      <c r="I41" s="15">
        <f t="shared" si="9"/>
        <v>0.79731365782454811</v>
      </c>
      <c r="J41" s="15">
        <f t="shared" si="10"/>
        <v>0.85297135095886667</v>
      </c>
    </row>
    <row r="42" spans="1:10">
      <c r="A42" s="37"/>
      <c r="B42" s="1" t="s">
        <v>58</v>
      </c>
      <c r="C42" s="26">
        <v>63831.69</v>
      </c>
      <c r="D42" s="26">
        <v>58263.56</v>
      </c>
      <c r="F42" s="26">
        <v>47634.01</v>
      </c>
      <c r="G42" s="26">
        <v>45435.68</v>
      </c>
      <c r="H42" s="35">
        <f t="shared" si="8"/>
        <v>9.2188811872710538E-2</v>
      </c>
      <c r="I42" s="15">
        <f t="shared" si="9"/>
        <v>0.74624391113567567</v>
      </c>
      <c r="J42" s="15">
        <f t="shared" si="10"/>
        <v>0.77983013739634177</v>
      </c>
    </row>
    <row r="43" spans="1:10">
      <c r="A43" s="37"/>
      <c r="B43" s="1" t="s">
        <v>59</v>
      </c>
      <c r="C43" s="26">
        <v>185916.3</v>
      </c>
      <c r="D43" s="26">
        <v>178091.9</v>
      </c>
      <c r="F43" s="26">
        <v>83837.259999999995</v>
      </c>
      <c r="G43" s="26">
        <v>79291.289999999994</v>
      </c>
      <c r="H43" s="35">
        <f t="shared" si="8"/>
        <v>0.16088170831721971</v>
      </c>
      <c r="I43" s="15">
        <f t="shared" si="9"/>
        <v>0.45094088038542074</v>
      </c>
      <c r="J43" s="15">
        <f t="shared" si="10"/>
        <v>0.44522681828875987</v>
      </c>
    </row>
    <row r="44" spans="1:10">
      <c r="H44" s="35"/>
    </row>
    <row r="45" spans="1:10">
      <c r="B45" s="12" t="s">
        <v>60</v>
      </c>
      <c r="H45" s="35"/>
    </row>
    <row r="46" spans="1:10">
      <c r="B46" s="1" t="s">
        <v>61</v>
      </c>
      <c r="C46" s="26">
        <v>674446</v>
      </c>
      <c r="D46" s="26">
        <v>645950.53</v>
      </c>
      <c r="F46" s="26">
        <v>437198.6</v>
      </c>
      <c r="G46" s="26">
        <v>422851.62</v>
      </c>
      <c r="H46" s="35">
        <f>+G46/$E$12</f>
        <v>0.85796423529373578</v>
      </c>
      <c r="I46" s="15">
        <f t="shared" ref="I46:J48" si="11">F46/C46</f>
        <v>0.64823366140506422</v>
      </c>
      <c r="J46" s="15">
        <f t="shared" si="11"/>
        <v>0.65461920125678974</v>
      </c>
    </row>
    <row r="47" spans="1:10">
      <c r="B47" s="1" t="s">
        <v>62</v>
      </c>
      <c r="C47" s="26">
        <v>32590.25</v>
      </c>
      <c r="D47" s="26">
        <v>66395.910999999993</v>
      </c>
      <c r="F47" s="26">
        <v>30387.86</v>
      </c>
      <c r="G47" s="26">
        <v>58816.31</v>
      </c>
      <c r="H47" s="35">
        <f t="shared" ref="H47:H48" si="12">+G47/$E$12</f>
        <v>0.11933805629489914</v>
      </c>
      <c r="I47" s="15">
        <f t="shared" si="11"/>
        <v>0.93242181327237439</v>
      </c>
      <c r="J47" s="15">
        <f t="shared" si="11"/>
        <v>0.88584235255089738</v>
      </c>
    </row>
    <row r="48" spans="1:10">
      <c r="B48" s="1" t="s">
        <v>63</v>
      </c>
      <c r="C48" s="26">
        <v>1594.7919999999999</v>
      </c>
      <c r="D48" s="26">
        <v>12631.61</v>
      </c>
      <c r="F48" s="26">
        <v>1387.721</v>
      </c>
      <c r="G48" s="26">
        <v>11186.71</v>
      </c>
      <c r="H48" s="35">
        <f t="shared" si="12"/>
        <v>2.2697789571204163E-2</v>
      </c>
      <c r="I48" s="15">
        <f t="shared" si="11"/>
        <v>0.87015798925502519</v>
      </c>
      <c r="J48" s="15">
        <f t="shared" si="11"/>
        <v>0.88561236453627046</v>
      </c>
    </row>
    <row r="49" spans="2:10">
      <c r="H49" s="35"/>
    </row>
    <row r="50" spans="2:10">
      <c r="B50" s="12" t="s">
        <v>64</v>
      </c>
      <c r="H50" s="20"/>
    </row>
    <row r="51" spans="2:10">
      <c r="B51" s="1" t="s">
        <v>65</v>
      </c>
      <c r="C51" s="26">
        <v>661888.4</v>
      </c>
      <c r="D51" s="26">
        <v>662378.19999999995</v>
      </c>
      <c r="F51" s="26">
        <v>428513.4</v>
      </c>
      <c r="G51" s="26">
        <v>436757.98</v>
      </c>
      <c r="H51" s="35">
        <f>+G51/$E$12</f>
        <v>0.88618018377022356</v>
      </c>
      <c r="I51" s="15">
        <f>F51/C51</f>
        <v>0.64741034893495641</v>
      </c>
      <c r="J51" s="15">
        <f>G51/D51</f>
        <v>0.65937855442706295</v>
      </c>
    </row>
    <row r="52" spans="2:10">
      <c r="B52" s="1" t="s">
        <v>66</v>
      </c>
      <c r="C52" s="26">
        <v>404806.5</v>
      </c>
      <c r="D52" s="26">
        <v>541523.19999999995</v>
      </c>
      <c r="F52" s="26">
        <v>225738.9</v>
      </c>
      <c r="G52" s="26">
        <v>331754.8</v>
      </c>
      <c r="H52" s="35">
        <f t="shared" ref="H52:H53" si="13">+G52/$E$12</f>
        <v>0.67312915411563579</v>
      </c>
      <c r="I52" s="15">
        <f t="shared" ref="I52:I53" si="14">F52/C52</f>
        <v>0.55764643107262357</v>
      </c>
      <c r="J52" s="15">
        <f t="shared" ref="J52:J53" si="15">G52/D52</f>
        <v>0.61263266282958884</v>
      </c>
    </row>
    <row r="53" spans="2:10">
      <c r="B53" s="1" t="s">
        <v>67</v>
      </c>
      <c r="C53" s="26">
        <v>699093</v>
      </c>
      <c r="D53" s="26">
        <v>710865.08</v>
      </c>
      <c r="F53" s="26">
        <v>460321.81</v>
      </c>
      <c r="G53" s="26">
        <v>479110.8</v>
      </c>
      <c r="H53" s="35">
        <f t="shared" si="13"/>
        <v>0.97211388510932029</v>
      </c>
      <c r="I53" s="15">
        <f t="shared" si="14"/>
        <v>0.65845575624416208</v>
      </c>
      <c r="J53" s="15">
        <f t="shared" si="15"/>
        <v>0.67398274789359469</v>
      </c>
    </row>
    <row r="54" spans="2:10">
      <c r="G54" s="35">
        <f>+G51/F51-1</f>
        <v>1.923995842370374E-2</v>
      </c>
    </row>
    <row r="55" spans="2:10">
      <c r="G55" s="35">
        <f>+G52/F52-1</f>
        <v>0.46963948171980996</v>
      </c>
    </row>
    <row r="56" spans="2:10">
      <c r="G56" s="35">
        <f>+G53/F53-1</f>
        <v>4.0817075341270437E-2</v>
      </c>
    </row>
  </sheetData>
  <mergeCells count="6">
    <mergeCell ref="I25:J25"/>
    <mergeCell ref="C6:E6"/>
    <mergeCell ref="B1:W1"/>
    <mergeCell ref="B2:W2"/>
    <mergeCell ref="C25:D25"/>
    <mergeCell ref="F25:G2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showGridLines="0" zoomScale="130" zoomScaleNormal="130" workbookViewId="0">
      <pane ySplit="1" topLeftCell="A2" activePane="bottomLeft" state="frozen"/>
      <selection activeCell="M6" sqref="M6:S24"/>
      <selection pane="bottomLeft" activeCell="A13" sqref="A13"/>
    </sheetView>
  </sheetViews>
  <sheetFormatPr baseColWidth="10" defaultColWidth="8.85546875" defaultRowHeight="12.75"/>
  <cols>
    <col min="1" max="1" width="11.28515625" style="1" customWidth="1"/>
    <col min="2" max="2" width="22.140625" style="1" customWidth="1"/>
    <col min="3" max="22" width="11.28515625" style="1" customWidth="1"/>
    <col min="23" max="26" width="10.7109375" style="1" customWidth="1"/>
    <col min="27" max="16384" width="8.85546875" style="1"/>
  </cols>
  <sheetData>
    <row r="1" spans="2:24" ht="14.45" customHeight="1">
      <c r="B1" s="67" t="s">
        <v>69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</row>
    <row r="2" spans="2:24" ht="18">
      <c r="B2" s="67" t="s">
        <v>12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</row>
    <row r="4" spans="2:24" ht="16.5">
      <c r="B4" s="18" t="s">
        <v>27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6" spans="2:24">
      <c r="C6" s="69" t="s">
        <v>28</v>
      </c>
      <c r="D6" s="69"/>
      <c r="E6" s="69"/>
    </row>
    <row r="7" spans="2:24">
      <c r="B7" s="14"/>
      <c r="C7" s="17">
        <v>2019</v>
      </c>
      <c r="D7" s="17">
        <v>2021</v>
      </c>
      <c r="E7" s="17">
        <v>2022</v>
      </c>
      <c r="G7" s="17" t="s">
        <v>29</v>
      </c>
      <c r="H7" s="17" t="s">
        <v>30</v>
      </c>
    </row>
    <row r="8" spans="2:24">
      <c r="B8" s="14" t="s">
        <v>31</v>
      </c>
      <c r="C8" s="26">
        <v>1004132</v>
      </c>
      <c r="D8" s="26">
        <v>1025560</v>
      </c>
      <c r="E8" s="26">
        <v>1036260</v>
      </c>
      <c r="G8" s="15">
        <f>+E8/D8-1</f>
        <v>1.0433324232614449E-2</v>
      </c>
      <c r="H8" s="15">
        <f>+E8/C8-1</f>
        <v>3.1995793381746518E-2</v>
      </c>
    </row>
    <row r="9" spans="2:24">
      <c r="B9" s="14" t="s">
        <v>32</v>
      </c>
      <c r="C9" s="26">
        <v>781780.1</v>
      </c>
      <c r="D9" s="26">
        <v>822064.2</v>
      </c>
      <c r="E9" s="26">
        <v>813646.7</v>
      </c>
      <c r="G9" s="15">
        <f t="shared" ref="G9:G12" si="0">+E9/D9-1</f>
        <v>-1.0239467915036271E-2</v>
      </c>
      <c r="H9" s="15">
        <f t="shared" ref="H9:H12" si="1">+E9/C9-1</f>
        <v>4.076159011977909E-2</v>
      </c>
    </row>
    <row r="10" spans="2:24">
      <c r="B10" s="14" t="s">
        <v>18</v>
      </c>
      <c r="C10" s="26">
        <v>769867.3</v>
      </c>
      <c r="D10" s="26">
        <v>792294.8</v>
      </c>
      <c r="E10" s="26">
        <v>793999</v>
      </c>
      <c r="F10" s="33"/>
      <c r="G10" s="15">
        <f t="shared" si="0"/>
        <v>2.1509670390364999E-3</v>
      </c>
      <c r="H10" s="15">
        <f t="shared" si="1"/>
        <v>3.134527210078919E-2</v>
      </c>
    </row>
    <row r="11" spans="2:24">
      <c r="B11" s="14" t="s">
        <v>33</v>
      </c>
      <c r="C11" s="26">
        <v>11912.79999999993</v>
      </c>
      <c r="D11" s="26">
        <v>29769.399999999907</v>
      </c>
      <c r="E11" s="26">
        <v>19647.699999999953</v>
      </c>
      <c r="F11" s="48"/>
      <c r="G11" s="49">
        <f t="shared" si="0"/>
        <v>-0.34000349352019132</v>
      </c>
      <c r="H11" s="49">
        <f t="shared" si="1"/>
        <v>0.64929319723323387</v>
      </c>
      <c r="I11" s="48"/>
    </row>
    <row r="12" spans="2:24">
      <c r="B12" s="14" t="s">
        <v>34</v>
      </c>
      <c r="C12" s="34">
        <v>629336.1</v>
      </c>
      <c r="D12" s="34">
        <v>691110.2</v>
      </c>
      <c r="E12" s="34">
        <v>690576.1</v>
      </c>
      <c r="F12" s="50"/>
      <c r="G12" s="49">
        <f t="shared" si="0"/>
        <v>-7.728145236460815E-4</v>
      </c>
      <c r="H12" s="49">
        <f t="shared" si="1"/>
        <v>9.730889424585687E-2</v>
      </c>
      <c r="I12" s="48"/>
    </row>
    <row r="13" spans="2:24">
      <c r="F13" s="48"/>
      <c r="G13" s="48"/>
      <c r="H13" s="48"/>
      <c r="I13" s="48"/>
    </row>
    <row r="14" spans="2:24">
      <c r="B14" s="14" t="s">
        <v>35</v>
      </c>
      <c r="C14" s="15">
        <f>+C11/C10</f>
        <v>1.5473835555815826E-2</v>
      </c>
      <c r="D14" s="15">
        <f t="shared" ref="D14:E14" si="2">+D11/D10</f>
        <v>3.7573640518655312E-2</v>
      </c>
      <c r="E14" s="15">
        <f t="shared" si="2"/>
        <v>2.4745245271089702E-2</v>
      </c>
      <c r="F14" s="48"/>
      <c r="G14" s="49">
        <f t="shared" ref="G14:G15" si="3">+E14/D14-1</f>
        <v>-0.34142007722664802</v>
      </c>
      <c r="H14" s="49">
        <f t="shared" ref="H14:H15" si="4">+E14/C14-1</f>
        <v>0.59916687635918597</v>
      </c>
      <c r="I14" s="48"/>
    </row>
    <row r="15" spans="2:24">
      <c r="B15" s="14" t="s">
        <v>36</v>
      </c>
      <c r="C15" s="15">
        <f>+C12/C10</f>
        <v>0.81746048961944473</v>
      </c>
      <c r="D15" s="15">
        <f t="shared" ref="D15:E15" si="5">+D12/D10</f>
        <v>0.8722892034631553</v>
      </c>
      <c r="E15" s="15">
        <f t="shared" si="5"/>
        <v>0.86974429438828005</v>
      </c>
      <c r="F15" s="48"/>
      <c r="G15" s="49">
        <f t="shared" si="3"/>
        <v>-2.9175061032183924E-3</v>
      </c>
      <c r="H15" s="49">
        <f t="shared" si="4"/>
        <v>6.3958815664809876E-2</v>
      </c>
      <c r="I15" s="48"/>
    </row>
    <row r="16" spans="2:24">
      <c r="C16" s="20"/>
      <c r="D16" s="20"/>
      <c r="E16" s="20"/>
      <c r="F16" s="48"/>
      <c r="G16" s="48"/>
      <c r="H16" s="48"/>
      <c r="I16" s="48"/>
    </row>
    <row r="17" spans="2:24">
      <c r="F17" s="48"/>
      <c r="G17" s="51" t="s">
        <v>29</v>
      </c>
      <c r="H17" s="51" t="s">
        <v>30</v>
      </c>
      <c r="I17" s="48"/>
    </row>
    <row r="18" spans="2:24">
      <c r="B18" s="14" t="s">
        <v>39</v>
      </c>
      <c r="C18" s="26">
        <v>1556.107</v>
      </c>
      <c r="D18" s="26">
        <v>1393.992</v>
      </c>
      <c r="E18" s="26">
        <v>1504.7819999999999</v>
      </c>
      <c r="F18" s="48"/>
      <c r="G18" s="49">
        <f>+E18/D18-1</f>
        <v>7.9476783224007086E-2</v>
      </c>
      <c r="H18" s="49">
        <f>+E18/C18-1</f>
        <v>-3.2982950401225675E-2</v>
      </c>
      <c r="I18" s="48"/>
    </row>
    <row r="19" spans="2:24">
      <c r="B19" s="19" t="s">
        <v>40</v>
      </c>
      <c r="C19" s="26">
        <v>2414.52</v>
      </c>
      <c r="D19" s="26">
        <v>2328.5070000000001</v>
      </c>
      <c r="E19" s="26">
        <v>2461.25</v>
      </c>
      <c r="F19" s="50"/>
      <c r="G19" s="49">
        <f t="shared" ref="G19:G20" si="6">+E19/D19-1</f>
        <v>5.700777365066978E-2</v>
      </c>
      <c r="H19" s="49">
        <f t="shared" ref="H19:H20" si="7">+E19/C19-1</f>
        <v>1.9353743187051631E-2</v>
      </c>
      <c r="I19" s="48"/>
    </row>
    <row r="20" spans="2:24">
      <c r="B20" s="19" t="s">
        <v>41</v>
      </c>
      <c r="C20" s="26">
        <v>1168.769</v>
      </c>
      <c r="D20" s="26">
        <v>1112.5740000000001</v>
      </c>
      <c r="E20" s="26">
        <v>1245.2809999999999</v>
      </c>
      <c r="G20" s="15">
        <f t="shared" si="6"/>
        <v>0.11927925693032537</v>
      </c>
      <c r="H20" s="15">
        <f t="shared" si="7"/>
        <v>6.5463748610717687E-2</v>
      </c>
    </row>
    <row r="22" spans="2:24">
      <c r="E22" s="33"/>
    </row>
    <row r="23" spans="2:24" ht="16.5">
      <c r="B23" s="18" t="s">
        <v>42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5" spans="2:24">
      <c r="C25" s="68" t="s">
        <v>43</v>
      </c>
      <c r="D25" s="68"/>
      <c r="E25" s="13"/>
      <c r="F25" s="68" t="s">
        <v>44</v>
      </c>
      <c r="G25" s="68"/>
      <c r="H25" s="13"/>
      <c r="I25" s="68" t="s">
        <v>45</v>
      </c>
      <c r="J25" s="68"/>
    </row>
    <row r="26" spans="2:24">
      <c r="C26" s="13">
        <v>2019</v>
      </c>
      <c r="D26" s="13">
        <v>2022</v>
      </c>
      <c r="E26" s="13"/>
      <c r="F26" s="13">
        <v>2019</v>
      </c>
      <c r="G26" s="13">
        <v>2022</v>
      </c>
      <c r="H26" s="13"/>
      <c r="I26" s="13">
        <v>2019</v>
      </c>
      <c r="J26" s="13">
        <v>2022</v>
      </c>
    </row>
    <row r="28" spans="2:24">
      <c r="B28" s="13" t="s">
        <v>46</v>
      </c>
    </row>
    <row r="29" spans="2:24">
      <c r="B29" s="1" t="s">
        <v>47</v>
      </c>
      <c r="C29" s="26">
        <v>409268.68</v>
      </c>
      <c r="D29" s="26">
        <v>418266.6</v>
      </c>
      <c r="F29" s="26">
        <v>325530.09999999998</v>
      </c>
      <c r="G29" s="26">
        <v>357558.7</v>
      </c>
      <c r="H29" s="35">
        <f>+G29/$E$12</f>
        <v>0.51776871513508793</v>
      </c>
      <c r="I29" s="15">
        <f>F29/C29</f>
        <v>0.79539460483514146</v>
      </c>
      <c r="J29" s="15">
        <f>G29/D29</f>
        <v>0.85485836067235599</v>
      </c>
    </row>
    <row r="30" spans="2:24">
      <c r="B30" s="1" t="s">
        <v>48</v>
      </c>
      <c r="C30" s="26">
        <v>360598.6</v>
      </c>
      <c r="D30" s="26">
        <v>375732.4</v>
      </c>
      <c r="F30" s="26">
        <v>303806</v>
      </c>
      <c r="G30" s="26">
        <v>333017.5</v>
      </c>
      <c r="H30" s="35">
        <f>+G30/$E$12</f>
        <v>0.48223142967154525</v>
      </c>
      <c r="I30" s="15">
        <f>F30/C30</f>
        <v>0.84250465753333492</v>
      </c>
      <c r="J30" s="15">
        <f>G30/D30</f>
        <v>0.88631563314742079</v>
      </c>
    </row>
    <row r="31" spans="2:24">
      <c r="H31" s="35"/>
    </row>
    <row r="32" spans="2:24">
      <c r="B32" s="13" t="s">
        <v>49</v>
      </c>
      <c r="H32" s="35"/>
    </row>
    <row r="33" spans="1:10">
      <c r="B33" s="1" t="s">
        <v>50</v>
      </c>
      <c r="C33" s="26">
        <v>444388.09</v>
      </c>
      <c r="D33" s="26">
        <v>475415.7</v>
      </c>
      <c r="F33" s="26">
        <v>315079.40000000002</v>
      </c>
      <c r="G33" s="26">
        <v>383285.2</v>
      </c>
      <c r="H33" s="35">
        <f>+G33/$E$12</f>
        <v>0.55502239362178918</v>
      </c>
      <c r="I33" s="15">
        <f>F33/C33</f>
        <v>0.70901855177981932</v>
      </c>
      <c r="J33" s="15">
        <f>G33/D33</f>
        <v>0.80621064891209948</v>
      </c>
    </row>
    <row r="34" spans="1:10">
      <c r="B34" s="1" t="s">
        <v>51</v>
      </c>
      <c r="C34" s="26">
        <v>325479.2</v>
      </c>
      <c r="D34" s="26">
        <v>318583.3</v>
      </c>
      <c r="F34" s="26">
        <v>314256.8</v>
      </c>
      <c r="G34" s="26">
        <v>307291</v>
      </c>
      <c r="H34" s="35">
        <f>+G34/$E$12</f>
        <v>0.44497775118484412</v>
      </c>
      <c r="I34" s="15">
        <f>F34/C34</f>
        <v>0.96552037733901264</v>
      </c>
      <c r="J34" s="15">
        <f>G34/D34</f>
        <v>0.96455463924191887</v>
      </c>
    </row>
    <row r="35" spans="1:10">
      <c r="H35" s="35"/>
    </row>
    <row r="36" spans="1:10">
      <c r="B36" s="13" t="s">
        <v>52</v>
      </c>
      <c r="H36" s="35"/>
    </row>
    <row r="37" spans="1:10">
      <c r="A37" s="37"/>
      <c r="B37" s="1" t="s">
        <v>53</v>
      </c>
      <c r="C37" s="26">
        <v>335312.2</v>
      </c>
      <c r="D37" s="26">
        <v>347963.4</v>
      </c>
      <c r="F37" s="26">
        <v>333955.99</v>
      </c>
      <c r="G37" s="26">
        <v>344675.5</v>
      </c>
      <c r="H37" s="35">
        <f>+G37/$E$12</f>
        <v>0.49911298696841666</v>
      </c>
      <c r="I37" s="15">
        <f>F37/C37</f>
        <v>0.9959553812834725</v>
      </c>
      <c r="J37" s="15">
        <f>G37/D37</f>
        <v>0.99055101772197873</v>
      </c>
    </row>
    <row r="38" spans="1:10">
      <c r="A38" s="37"/>
      <c r="B38" s="1" t="s">
        <v>54</v>
      </c>
      <c r="C38" s="26">
        <v>103534.1</v>
      </c>
      <c r="D38" s="26">
        <v>135940.70000000001</v>
      </c>
      <c r="F38" s="26">
        <v>81083.95</v>
      </c>
      <c r="G38" s="26">
        <v>116077.2</v>
      </c>
      <c r="H38" s="35">
        <f t="shared" ref="H38:H43" si="8">+G38/$E$12</f>
        <v>0.16808748521705283</v>
      </c>
      <c r="I38" s="15">
        <f t="shared" ref="I38:I43" si="9">F38/C38</f>
        <v>0.78316177954896016</v>
      </c>
      <c r="J38" s="15">
        <f t="shared" ref="J38:J43" si="10">G38/D38</f>
        <v>0.85388114082096078</v>
      </c>
    </row>
    <row r="39" spans="1:10">
      <c r="A39" s="37"/>
      <c r="B39" s="1" t="s">
        <v>57</v>
      </c>
      <c r="C39" s="26">
        <v>66818.740000000005</v>
      </c>
      <c r="D39" s="26">
        <v>60159.41</v>
      </c>
      <c r="F39" s="26">
        <v>54547.09</v>
      </c>
      <c r="G39" s="26">
        <v>54438.53</v>
      </c>
      <c r="H39" s="35">
        <f t="shared" si="8"/>
        <v>7.8830602449172504E-2</v>
      </c>
      <c r="I39" s="15">
        <f t="shared" si="9"/>
        <v>0.81634418727440827</v>
      </c>
      <c r="J39" s="15">
        <f t="shared" si="10"/>
        <v>0.90490465248911178</v>
      </c>
    </row>
    <row r="40" spans="1:10">
      <c r="A40" s="37"/>
      <c r="B40" s="1" t="s">
        <v>55</v>
      </c>
      <c r="C40" s="26">
        <v>38422.800000000003</v>
      </c>
      <c r="D40" s="26">
        <v>41873.01</v>
      </c>
      <c r="F40" s="26">
        <v>32141.5</v>
      </c>
      <c r="G40" s="26">
        <v>37015.879999999997</v>
      </c>
      <c r="H40" s="35">
        <f t="shared" si="8"/>
        <v>5.3601449572320846E-2</v>
      </c>
      <c r="I40" s="15">
        <f t="shared" si="9"/>
        <v>0.83652154449961991</v>
      </c>
      <c r="J40" s="15">
        <f t="shared" si="10"/>
        <v>0.88400332338181553</v>
      </c>
    </row>
    <row r="41" spans="1:10">
      <c r="A41" s="37"/>
      <c r="B41" s="1" t="s">
        <v>58</v>
      </c>
      <c r="C41" s="26">
        <v>39158.379999999997</v>
      </c>
      <c r="D41" s="26">
        <v>40112.080000000002</v>
      </c>
      <c r="F41" s="26">
        <v>35637.910000000003</v>
      </c>
      <c r="G41" s="26">
        <v>37237.72</v>
      </c>
      <c r="H41" s="35">
        <f t="shared" si="8"/>
        <v>5.3922688607381579E-2</v>
      </c>
      <c r="I41" s="15">
        <f t="shared" si="9"/>
        <v>0.91009663831854137</v>
      </c>
      <c r="J41" s="15">
        <f t="shared" si="10"/>
        <v>0.92834178631474606</v>
      </c>
    </row>
    <row r="42" spans="1:10">
      <c r="A42" s="37"/>
      <c r="B42" s="1" t="s">
        <v>56</v>
      </c>
      <c r="C42" s="26">
        <v>44188.69</v>
      </c>
      <c r="D42" s="26">
        <v>39107.599999999999</v>
      </c>
      <c r="F42" s="26">
        <v>35802.28</v>
      </c>
      <c r="G42" s="26">
        <v>32250.04</v>
      </c>
      <c r="H42" s="35">
        <f t="shared" si="8"/>
        <v>4.6700197125269759E-2</v>
      </c>
      <c r="I42" s="15">
        <f t="shared" si="9"/>
        <v>0.81021365421785518</v>
      </c>
      <c r="J42" s="15">
        <f t="shared" si="10"/>
        <v>0.82464891734598911</v>
      </c>
    </row>
    <row r="43" spans="1:10">
      <c r="A43" s="37"/>
      <c r="B43" s="1" t="s">
        <v>59</v>
      </c>
      <c r="C43" s="26">
        <v>142432.4</v>
      </c>
      <c r="D43" s="26">
        <v>128842.8</v>
      </c>
      <c r="F43" s="26">
        <v>56167.4</v>
      </c>
      <c r="G43" s="26">
        <v>68881.3</v>
      </c>
      <c r="H43" s="35">
        <f t="shared" si="8"/>
        <v>9.974469142502905E-2</v>
      </c>
      <c r="I43" s="15">
        <f t="shared" si="9"/>
        <v>0.39434426436681547</v>
      </c>
      <c r="J43" s="15">
        <f t="shared" si="10"/>
        <v>0.53461505027832368</v>
      </c>
    </row>
    <row r="44" spans="1:10">
      <c r="H44" s="35"/>
    </row>
    <row r="45" spans="1:10">
      <c r="B45" s="13" t="s">
        <v>60</v>
      </c>
      <c r="H45" s="35"/>
    </row>
    <row r="46" spans="1:10">
      <c r="B46" s="1" t="s">
        <v>61</v>
      </c>
      <c r="C46" s="26">
        <v>604369.6</v>
      </c>
      <c r="D46" s="26">
        <v>632625.6</v>
      </c>
      <c r="F46" s="26">
        <v>466562.4</v>
      </c>
      <c r="G46" s="26">
        <v>532133.5</v>
      </c>
      <c r="H46" s="35">
        <f>+G46/$E$12</f>
        <v>0.77056460540699279</v>
      </c>
      <c r="I46" s="15">
        <f t="shared" ref="I46:J48" si="11">F46/C46</f>
        <v>0.77198191305452835</v>
      </c>
      <c r="J46" s="15">
        <f t="shared" si="11"/>
        <v>0.84115075330495637</v>
      </c>
    </row>
    <row r="47" spans="1:10">
      <c r="B47" s="1" t="s">
        <v>62</v>
      </c>
      <c r="C47" s="26">
        <v>139139.29999999999</v>
      </c>
      <c r="D47" s="26">
        <v>143787.65</v>
      </c>
      <c r="F47" s="26">
        <v>136415.4</v>
      </c>
      <c r="G47" s="26">
        <v>140856.79999999999</v>
      </c>
      <c r="H47" s="35">
        <f t="shared" ref="H47:H48" si="12">+G47/$E$12</f>
        <v>0.2039699896941119</v>
      </c>
      <c r="I47" s="15">
        <f t="shared" si="11"/>
        <v>0.9804232161581955</v>
      </c>
      <c r="J47" s="15">
        <f t="shared" si="11"/>
        <v>0.97961681688239566</v>
      </c>
    </row>
    <row r="48" spans="1:10">
      <c r="B48" s="1" t="s">
        <v>63</v>
      </c>
      <c r="C48" s="26">
        <v>26358.35</v>
      </c>
      <c r="D48" s="26">
        <v>17585.759999999998</v>
      </c>
      <c r="F48" s="26">
        <v>26358.35</v>
      </c>
      <c r="G48" s="26">
        <v>17585.759999999998</v>
      </c>
      <c r="H48" s="35">
        <f t="shared" si="12"/>
        <v>2.5465346976242007E-2</v>
      </c>
      <c r="I48" s="15">
        <f t="shared" si="11"/>
        <v>1</v>
      </c>
      <c r="J48" s="15">
        <f t="shared" si="11"/>
        <v>1</v>
      </c>
    </row>
    <row r="49" spans="2:10">
      <c r="H49" s="35"/>
    </row>
    <row r="50" spans="2:10">
      <c r="B50" s="13" t="s">
        <v>64</v>
      </c>
      <c r="F50" s="28"/>
      <c r="G50" s="28"/>
      <c r="H50" s="20"/>
    </row>
    <row r="51" spans="2:10">
      <c r="B51" s="1" t="s">
        <v>65</v>
      </c>
      <c r="C51" s="26">
        <v>722670.3</v>
      </c>
      <c r="D51" s="26">
        <v>751655.9</v>
      </c>
      <c r="F51" s="26">
        <v>582614.1</v>
      </c>
      <c r="G51" s="26">
        <v>649035.4</v>
      </c>
      <c r="H51" s="35">
        <f>+G51/$E$12</f>
        <v>0.93984631092793403</v>
      </c>
      <c r="I51" s="15">
        <f>F51/C51</f>
        <v>0.80619626958517587</v>
      </c>
      <c r="J51" s="15">
        <f>G51/D51</f>
        <v>0.86347409765558947</v>
      </c>
    </row>
    <row r="52" spans="2:10">
      <c r="B52" s="1" t="s">
        <v>66</v>
      </c>
      <c r="C52" s="26">
        <v>139770.70000000001</v>
      </c>
      <c r="D52" s="26">
        <v>370468.5</v>
      </c>
      <c r="F52" s="26">
        <v>73447.070000000007</v>
      </c>
      <c r="G52" s="26">
        <v>280252.3</v>
      </c>
      <c r="H52" s="35">
        <f t="shared" ref="H52:H53" si="13">+G52/$E$12</f>
        <v>0.40582392005747087</v>
      </c>
      <c r="I52" s="15">
        <f t="shared" ref="I52:I53" si="14">F52/C52</f>
        <v>0.52548259399144459</v>
      </c>
      <c r="J52" s="15">
        <f t="shared" ref="J52:J53" si="15">G52/D52</f>
        <v>0.75648078041722844</v>
      </c>
    </row>
    <row r="53" spans="2:10">
      <c r="B53" s="1" t="s">
        <v>67</v>
      </c>
      <c r="C53" s="26">
        <v>719606.6</v>
      </c>
      <c r="D53" s="26">
        <v>758967.51</v>
      </c>
      <c r="F53" s="26">
        <v>579565.6</v>
      </c>
      <c r="G53" s="26">
        <v>655744.9</v>
      </c>
      <c r="H53" s="35">
        <f t="shared" si="13"/>
        <v>0.94956211198157603</v>
      </c>
      <c r="I53" s="15">
        <f t="shared" si="14"/>
        <v>0.80539227961500071</v>
      </c>
      <c r="J53" s="15">
        <f t="shared" si="15"/>
        <v>0.86399600952615219</v>
      </c>
    </row>
    <row r="54" spans="2:10">
      <c r="G54" s="35">
        <f>+G51/F51-1</f>
        <v>0.11400565142518881</v>
      </c>
    </row>
    <row r="55" spans="2:10">
      <c r="G55" s="35">
        <f>+G52/F52-1</f>
        <v>2.8157042888164221</v>
      </c>
    </row>
    <row r="56" spans="2:10">
      <c r="G56" s="35">
        <f>+G53/F53-1</f>
        <v>0.13144206626480259</v>
      </c>
    </row>
  </sheetData>
  <mergeCells count="6">
    <mergeCell ref="C25:D25"/>
    <mergeCell ref="F25:G25"/>
    <mergeCell ref="I25:J25"/>
    <mergeCell ref="C6:E6"/>
    <mergeCell ref="B1:W1"/>
    <mergeCell ref="B2:W2"/>
  </mergeCells>
  <conditionalFormatting sqref="J37:J43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{ED63A8DB-8960-47E2-9028-17372D6E15C7}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D63A8DB-8960-47E2-9028-17372D6E15C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J37:J43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showGridLines="0" zoomScale="130" zoomScaleNormal="130" workbookViewId="0">
      <pane ySplit="1" topLeftCell="A2" activePane="bottomLeft" state="frozen"/>
      <selection activeCell="M6" sqref="M6:S24"/>
      <selection pane="bottomLeft" activeCell="A7" sqref="A7"/>
    </sheetView>
  </sheetViews>
  <sheetFormatPr baseColWidth="10" defaultColWidth="8.85546875" defaultRowHeight="12.75"/>
  <cols>
    <col min="1" max="1" width="11.28515625" style="1" customWidth="1"/>
    <col min="2" max="2" width="22.140625" style="1" customWidth="1"/>
    <col min="3" max="22" width="11.28515625" style="1" customWidth="1"/>
    <col min="23" max="26" width="10.7109375" style="1" customWidth="1"/>
    <col min="27" max="16384" width="8.85546875" style="1"/>
  </cols>
  <sheetData>
    <row r="1" spans="2:24" ht="14.45" customHeight="1">
      <c r="B1" s="67" t="s">
        <v>70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</row>
    <row r="2" spans="2:24" ht="18">
      <c r="B2" s="67" t="s">
        <v>12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</row>
    <row r="4" spans="2:24" ht="16.5">
      <c r="B4" s="18" t="s">
        <v>27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6" spans="2:24">
      <c r="C6" s="69" t="s">
        <v>28</v>
      </c>
      <c r="D6" s="69"/>
      <c r="E6" s="69"/>
    </row>
    <row r="7" spans="2:24">
      <c r="B7" s="14"/>
      <c r="C7" s="17">
        <v>2019</v>
      </c>
      <c r="D7" s="17">
        <v>2021</v>
      </c>
      <c r="E7" s="17">
        <v>2022</v>
      </c>
      <c r="G7" s="17" t="s">
        <v>29</v>
      </c>
      <c r="H7" s="17" t="s">
        <v>30</v>
      </c>
    </row>
    <row r="8" spans="2:24">
      <c r="B8" s="14" t="s">
        <v>31</v>
      </c>
      <c r="C8" s="26">
        <v>113171</v>
      </c>
      <c r="D8" s="26">
        <v>119646</v>
      </c>
      <c r="E8" s="26">
        <v>122931</v>
      </c>
      <c r="G8" s="15">
        <f>+E8/D8-1</f>
        <v>2.7455995185797999E-2</v>
      </c>
      <c r="H8" s="15">
        <f>+E8/C8-1</f>
        <v>8.6241174859283731E-2</v>
      </c>
    </row>
    <row r="9" spans="2:24">
      <c r="B9" s="14" t="s">
        <v>32</v>
      </c>
      <c r="C9" s="26">
        <v>85202.823000000004</v>
      </c>
      <c r="D9" s="26">
        <v>95264.07</v>
      </c>
      <c r="E9" s="26">
        <v>95608.27</v>
      </c>
      <c r="G9" s="15">
        <f t="shared" ref="G9:G12" si="0">+E9/D9-1</f>
        <v>3.6131145771958195E-3</v>
      </c>
      <c r="H9" s="15">
        <f t="shared" ref="H9:H12" si="1">+E9/C9-1</f>
        <v>0.12212561313842851</v>
      </c>
    </row>
    <row r="10" spans="2:24">
      <c r="B10" s="14" t="s">
        <v>18</v>
      </c>
      <c r="C10" s="26">
        <v>83691.05</v>
      </c>
      <c r="D10" s="26">
        <v>93170.93</v>
      </c>
      <c r="E10" s="26">
        <v>93293.216</v>
      </c>
      <c r="F10" s="50"/>
      <c r="G10" s="49">
        <f t="shared" si="0"/>
        <v>1.31249092393948E-3</v>
      </c>
      <c r="H10" s="49">
        <f t="shared" si="1"/>
        <v>0.11473348703355968</v>
      </c>
    </row>
    <row r="11" spans="2:24">
      <c r="B11" s="14" t="s">
        <v>33</v>
      </c>
      <c r="C11" s="26">
        <v>1511.773000000001</v>
      </c>
      <c r="D11" s="26">
        <v>2093.140000000014</v>
      </c>
      <c r="E11" s="26">
        <v>2315.0540000000037</v>
      </c>
      <c r="F11" s="48"/>
      <c r="G11" s="49">
        <f t="shared" si="0"/>
        <v>0.10601966423650033</v>
      </c>
      <c r="H11" s="49">
        <f t="shared" si="1"/>
        <v>0.53135027547125269</v>
      </c>
    </row>
    <row r="12" spans="2:24">
      <c r="B12" s="14" t="s">
        <v>34</v>
      </c>
      <c r="C12" s="34">
        <v>61773.03</v>
      </c>
      <c r="D12" s="34">
        <v>74936.850000000006</v>
      </c>
      <c r="E12" s="34">
        <v>73969.39</v>
      </c>
      <c r="F12" s="50"/>
      <c r="G12" s="49">
        <f t="shared" si="0"/>
        <v>-1.2910337170564334E-2</v>
      </c>
      <c r="H12" s="49">
        <f t="shared" si="1"/>
        <v>0.19743826715315738</v>
      </c>
    </row>
    <row r="13" spans="2:24">
      <c r="F13" s="48"/>
      <c r="G13" s="48"/>
      <c r="H13" s="48"/>
    </row>
    <row r="14" spans="2:24">
      <c r="B14" s="14" t="s">
        <v>35</v>
      </c>
      <c r="C14" s="15">
        <f>+C11/C10</f>
        <v>1.8063735608526848E-2</v>
      </c>
      <c r="D14" s="15">
        <f t="shared" ref="D14:E14" si="2">+D11/D10</f>
        <v>2.2465590930561861E-2</v>
      </c>
      <c r="E14" s="15">
        <f t="shared" si="2"/>
        <v>2.4814816116961857E-2</v>
      </c>
      <c r="F14" s="48"/>
      <c r="G14" s="49">
        <f t="shared" ref="G14:G15" si="3">+E14/D14-1</f>
        <v>0.10456992623346251</v>
      </c>
      <c r="H14" s="49">
        <f t="shared" ref="H14:H15" si="4">+E14/C14-1</f>
        <v>0.37373667633001739</v>
      </c>
    </row>
    <row r="15" spans="2:24">
      <c r="B15" s="14" t="s">
        <v>36</v>
      </c>
      <c r="C15" s="15">
        <f>+C12/C10</f>
        <v>0.7381079577804317</v>
      </c>
      <c r="D15" s="15">
        <f>+D12/D10</f>
        <v>0.80429432227412578</v>
      </c>
      <c r="E15" s="15">
        <f t="shared" ref="E15" si="5">+E12/E10</f>
        <v>0.79286997674085968</v>
      </c>
      <c r="F15" s="48"/>
      <c r="G15" s="49">
        <f t="shared" si="3"/>
        <v>-1.4204185230307198E-2</v>
      </c>
      <c r="H15" s="49">
        <f t="shared" si="4"/>
        <v>7.419242454058228E-2</v>
      </c>
    </row>
    <row r="16" spans="2:24">
      <c r="C16" s="20"/>
      <c r="D16" s="20"/>
      <c r="E16" s="20"/>
      <c r="F16" s="48"/>
      <c r="G16" s="48"/>
      <c r="H16" s="48"/>
    </row>
    <row r="17" spans="2:24">
      <c r="F17" s="48"/>
      <c r="G17" s="51" t="s">
        <v>29</v>
      </c>
      <c r="H17" s="51" t="s">
        <v>30</v>
      </c>
    </row>
    <row r="18" spans="2:24">
      <c r="B18" s="14" t="s">
        <v>39</v>
      </c>
      <c r="C18" s="26">
        <v>1893.03</v>
      </c>
      <c r="D18" s="26">
        <v>1863.4269999999999</v>
      </c>
      <c r="E18" s="26">
        <v>1981.452</v>
      </c>
      <c r="F18" s="48"/>
      <c r="G18" s="49">
        <f>+E18/D18-1</f>
        <v>6.3337603243915686E-2</v>
      </c>
      <c r="H18" s="49">
        <f>+E18/C18-1</f>
        <v>4.6709243910556086E-2</v>
      </c>
    </row>
    <row r="19" spans="2:24">
      <c r="B19" s="19" t="s">
        <v>40</v>
      </c>
      <c r="C19" s="26">
        <v>2485.0709999999999</v>
      </c>
      <c r="D19" s="26">
        <v>2681.2820000000002</v>
      </c>
      <c r="E19" s="26">
        <v>2760.6469999999999</v>
      </c>
      <c r="F19" s="50"/>
      <c r="G19" s="49">
        <f t="shared" ref="G19:G20" si="6">+E19/D19-1</f>
        <v>2.9599646736150786E-2</v>
      </c>
      <c r="H19" s="49">
        <f t="shared" ref="H19:H20" si="7">+E19/C19-1</f>
        <v>0.11089260628770758</v>
      </c>
    </row>
    <row r="20" spans="2:24">
      <c r="B20" s="19" t="s">
        <v>41</v>
      </c>
      <c r="C20" s="26">
        <v>1613.671</v>
      </c>
      <c r="D20" s="26">
        <v>1594.96</v>
      </c>
      <c r="E20" s="26">
        <v>1729.2180000000001</v>
      </c>
      <c r="G20" s="15">
        <f t="shared" si="6"/>
        <v>8.4176405677885313E-2</v>
      </c>
      <c r="H20" s="15">
        <f t="shared" si="7"/>
        <v>7.1605054561927339E-2</v>
      </c>
    </row>
    <row r="22" spans="2:24">
      <c r="E22" s="33"/>
    </row>
    <row r="23" spans="2:24" ht="16.5">
      <c r="B23" s="18" t="s">
        <v>42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5" spans="2:24">
      <c r="C25" s="68" t="s">
        <v>43</v>
      </c>
      <c r="D25" s="68"/>
      <c r="E25" s="13"/>
      <c r="F25" s="68" t="s">
        <v>44</v>
      </c>
      <c r="G25" s="68"/>
      <c r="H25" s="13"/>
      <c r="I25" s="68" t="s">
        <v>45</v>
      </c>
      <c r="J25" s="68"/>
    </row>
    <row r="26" spans="2:24">
      <c r="C26" s="13">
        <v>2019</v>
      </c>
      <c r="D26" s="13">
        <v>2022</v>
      </c>
      <c r="E26" s="13"/>
      <c r="F26" s="13">
        <v>2019</v>
      </c>
      <c r="G26" s="13">
        <v>2022</v>
      </c>
      <c r="H26" s="13"/>
      <c r="I26" s="13">
        <v>2019</v>
      </c>
      <c r="J26" s="13">
        <v>2022</v>
      </c>
    </row>
    <row r="28" spans="2:24">
      <c r="B28" s="13" t="s">
        <v>46</v>
      </c>
    </row>
    <row r="29" spans="2:24">
      <c r="B29" s="1" t="s">
        <v>47</v>
      </c>
      <c r="C29" s="26">
        <v>54658.71</v>
      </c>
      <c r="D29" s="26">
        <v>61903.44</v>
      </c>
      <c r="F29" s="26">
        <v>39131.949999999997</v>
      </c>
      <c r="G29" s="26">
        <v>48615.7</v>
      </c>
      <c r="H29" s="35">
        <f>+G29/$E$12</f>
        <v>0.65724078568175293</v>
      </c>
      <c r="I29" s="15">
        <f>F29/C29</f>
        <v>0.71593255676908585</v>
      </c>
      <c r="J29" s="15">
        <f>G29/D29</f>
        <v>0.78534730864714453</v>
      </c>
    </row>
    <row r="30" spans="2:24">
      <c r="B30" s="1" t="s">
        <v>48</v>
      </c>
      <c r="C30" s="26">
        <v>29032.34</v>
      </c>
      <c r="D30" s="26">
        <v>31389.78</v>
      </c>
      <c r="F30" s="26">
        <v>22641.08</v>
      </c>
      <c r="G30" s="26">
        <v>25353.68</v>
      </c>
      <c r="H30" s="35">
        <f>+G30/$E$12</f>
        <v>0.34275907912719034</v>
      </c>
      <c r="I30" s="15">
        <f>F30/C30</f>
        <v>0.77985722129184221</v>
      </c>
      <c r="J30" s="15">
        <f>G30/D30</f>
        <v>0.80770492816451733</v>
      </c>
    </row>
    <row r="31" spans="2:24">
      <c r="H31" s="35"/>
    </row>
    <row r="32" spans="2:24">
      <c r="B32" s="13" t="s">
        <v>49</v>
      </c>
      <c r="H32" s="35"/>
    </row>
    <row r="33" spans="1:10">
      <c r="B33" s="1" t="s">
        <v>50</v>
      </c>
      <c r="C33" s="26">
        <v>67875.33</v>
      </c>
      <c r="D33" s="26">
        <v>78370.460000000006</v>
      </c>
      <c r="F33" s="26">
        <v>47092.71</v>
      </c>
      <c r="G33" s="26">
        <v>60444.81</v>
      </c>
      <c r="H33" s="35">
        <f>+G33/$E$12</f>
        <v>0.81715977379291616</v>
      </c>
      <c r="I33" s="15">
        <f>F33/C33</f>
        <v>0.69381187538977707</v>
      </c>
      <c r="J33" s="15">
        <f>G33/D33</f>
        <v>0.77127032302732423</v>
      </c>
    </row>
    <row r="34" spans="1:10">
      <c r="B34" s="1" t="s">
        <v>51</v>
      </c>
      <c r="C34" s="26">
        <v>15815.717000000001</v>
      </c>
      <c r="D34" s="26">
        <v>14922.76</v>
      </c>
      <c r="F34" s="26">
        <v>14680.32</v>
      </c>
      <c r="G34" s="26">
        <v>13524.57</v>
      </c>
      <c r="H34" s="35">
        <f>+G34/$E$12</f>
        <v>0.18284009101602702</v>
      </c>
      <c r="I34" s="15">
        <f>F34/C34</f>
        <v>0.92821084241707152</v>
      </c>
      <c r="J34" s="15">
        <f>G34/D34</f>
        <v>0.90630486585591397</v>
      </c>
    </row>
    <row r="35" spans="1:10">
      <c r="H35" s="35"/>
    </row>
    <row r="36" spans="1:10">
      <c r="B36" s="13" t="s">
        <v>52</v>
      </c>
      <c r="H36" s="35"/>
    </row>
    <row r="37" spans="1:10">
      <c r="A37" s="37"/>
      <c r="B37" s="1" t="s">
        <v>53</v>
      </c>
      <c r="C37" s="26">
        <v>24711.23</v>
      </c>
      <c r="D37" s="26">
        <v>25747.15</v>
      </c>
      <c r="F37" s="26">
        <v>24319.200000000001</v>
      </c>
      <c r="G37" s="26">
        <v>25045.22</v>
      </c>
      <c r="H37" s="35">
        <f>+G37/$E$12</f>
        <v>0.33858897579120228</v>
      </c>
      <c r="I37" s="15">
        <f>F37/C37</f>
        <v>0.98413555294495669</v>
      </c>
      <c r="J37" s="15">
        <f>G37/D37</f>
        <v>0.97273756512856757</v>
      </c>
    </row>
    <row r="38" spans="1:10">
      <c r="A38" s="37"/>
      <c r="B38" s="1" t="s">
        <v>54</v>
      </c>
      <c r="C38" s="26">
        <v>14881.69</v>
      </c>
      <c r="D38" s="26">
        <v>16883.834999999999</v>
      </c>
      <c r="F38" s="26">
        <v>10086.24</v>
      </c>
      <c r="G38" s="26">
        <v>13188.93</v>
      </c>
      <c r="H38" s="35">
        <f t="shared" ref="H38:H43" si="8">+G38/$E$12</f>
        <v>0.17830253838783855</v>
      </c>
      <c r="I38" s="15">
        <f t="shared" ref="I38:I43" si="9">F38/C38</f>
        <v>0.67776173270643314</v>
      </c>
      <c r="J38" s="15">
        <f t="shared" ref="J38:J43" si="10">G38/D38</f>
        <v>0.78115724300788303</v>
      </c>
    </row>
    <row r="39" spans="1:10">
      <c r="A39" s="37"/>
      <c r="B39" s="1" t="s">
        <v>57</v>
      </c>
      <c r="C39" s="26">
        <v>7776.9059999999999</v>
      </c>
      <c r="D39" s="26">
        <v>11254.8</v>
      </c>
      <c r="F39" s="26">
        <v>6547.598</v>
      </c>
      <c r="G39" s="26">
        <v>9987.0540000000001</v>
      </c>
      <c r="H39" s="35">
        <f t="shared" si="8"/>
        <v>0.13501603839101553</v>
      </c>
      <c r="I39" s="15">
        <f t="shared" si="9"/>
        <v>0.84192839671715203</v>
      </c>
      <c r="J39" s="15">
        <f t="shared" si="10"/>
        <v>0.88735952660198325</v>
      </c>
    </row>
    <row r="40" spans="1:10">
      <c r="A40" s="37"/>
      <c r="B40" s="1" t="s">
        <v>58</v>
      </c>
      <c r="C40" s="26">
        <v>7313.2907999999998</v>
      </c>
      <c r="D40" s="26">
        <v>8033.527</v>
      </c>
      <c r="F40" s="26">
        <v>5944.7879999999996</v>
      </c>
      <c r="G40" s="26">
        <v>7657.7529999999997</v>
      </c>
      <c r="H40" s="35">
        <f t="shared" si="8"/>
        <v>0.10352597202707768</v>
      </c>
      <c r="I40" s="15">
        <f t="shared" si="9"/>
        <v>0.81287455436614109</v>
      </c>
      <c r="J40" s="15">
        <f t="shared" si="10"/>
        <v>0.95322428119056546</v>
      </c>
    </row>
    <row r="41" spans="1:10">
      <c r="A41" s="37"/>
      <c r="B41" s="1" t="s">
        <v>55</v>
      </c>
      <c r="C41" s="26">
        <v>4200.8029999999999</v>
      </c>
      <c r="D41" s="26">
        <v>7463.4809999999998</v>
      </c>
      <c r="F41" s="26">
        <v>3218.4850000000001</v>
      </c>
      <c r="G41" s="26">
        <v>7132.567</v>
      </c>
      <c r="H41" s="35">
        <f t="shared" si="8"/>
        <v>9.6425926994936684E-2</v>
      </c>
      <c r="I41" s="15">
        <f t="shared" si="9"/>
        <v>0.76615946998704776</v>
      </c>
      <c r="J41" s="15">
        <f t="shared" si="10"/>
        <v>0.95566224393148458</v>
      </c>
    </row>
    <row r="42" spans="1:10">
      <c r="A42" s="37"/>
      <c r="B42" s="1" t="s">
        <v>56</v>
      </c>
      <c r="C42" s="26">
        <v>7451.7250000000004</v>
      </c>
      <c r="D42" s="26">
        <v>6186.1210000000001</v>
      </c>
      <c r="F42" s="26">
        <v>5388.4669999999996</v>
      </c>
      <c r="G42" s="26">
        <v>4403.6419999999998</v>
      </c>
      <c r="H42" s="35">
        <f t="shared" si="8"/>
        <v>5.9533301545409527E-2</v>
      </c>
      <c r="I42" s="15">
        <f t="shared" si="9"/>
        <v>0.72311672800593141</v>
      </c>
      <c r="J42" s="15">
        <f t="shared" si="10"/>
        <v>0.71185836811145464</v>
      </c>
    </row>
    <row r="43" spans="1:10">
      <c r="A43" s="37"/>
      <c r="B43" s="1" t="s">
        <v>59</v>
      </c>
      <c r="C43" s="26">
        <v>17355.406999999999</v>
      </c>
      <c r="D43" s="26">
        <v>17724.3</v>
      </c>
      <c r="F43" s="26">
        <v>6268.2550000000001</v>
      </c>
      <c r="G43" s="26">
        <v>6554.2219999999998</v>
      </c>
      <c r="H43" s="35">
        <f t="shared" si="8"/>
        <v>8.86072198243084E-2</v>
      </c>
      <c r="I43" s="15">
        <f t="shared" si="9"/>
        <v>0.36117015290969556</v>
      </c>
      <c r="J43" s="15">
        <f t="shared" si="10"/>
        <v>0.36978735408450547</v>
      </c>
    </row>
    <row r="44" spans="1:10">
      <c r="H44" s="35"/>
    </row>
    <row r="45" spans="1:10">
      <c r="B45" s="13" t="s">
        <v>60</v>
      </c>
      <c r="H45" s="35"/>
    </row>
    <row r="46" spans="1:10">
      <c r="B46" s="1" t="s">
        <v>61</v>
      </c>
      <c r="C46" s="26">
        <v>78195.89</v>
      </c>
      <c r="D46" s="26">
        <v>84479.85</v>
      </c>
      <c r="F46" s="26">
        <v>57168.89</v>
      </c>
      <c r="G46" s="26">
        <v>66518.91</v>
      </c>
      <c r="H46" s="35">
        <f>+G46/$E$12</f>
        <v>0.8992761735631456</v>
      </c>
      <c r="I46" s="15">
        <f t="shared" ref="I46:J48" si="11">F46/C46</f>
        <v>0.73109839916138819</v>
      </c>
      <c r="J46" s="15">
        <f t="shared" si="11"/>
        <v>0.78739379863955727</v>
      </c>
    </row>
    <row r="47" spans="1:10">
      <c r="B47" s="1" t="s">
        <v>62</v>
      </c>
      <c r="C47" s="26">
        <v>5254.6265000000003</v>
      </c>
      <c r="D47" s="26">
        <v>7959.049</v>
      </c>
      <c r="F47" s="26">
        <v>4363.6090000000004</v>
      </c>
      <c r="G47" s="26">
        <v>6833.4710999999998</v>
      </c>
      <c r="H47" s="35">
        <f t="shared" ref="H47:H48" si="12">+G47/$E$12</f>
        <v>9.238241791638406E-2</v>
      </c>
      <c r="I47" s="15">
        <f t="shared" si="11"/>
        <v>0.83043181090035612</v>
      </c>
      <c r="J47" s="15">
        <f t="shared" si="11"/>
        <v>0.85857884528666673</v>
      </c>
    </row>
    <row r="48" spans="1:10">
      <c r="B48" s="1" t="s">
        <v>63</v>
      </c>
      <c r="C48" s="26">
        <v>240.53268</v>
      </c>
      <c r="D48" s="26">
        <v>854.31667000000004</v>
      </c>
      <c r="F48" s="26">
        <v>240.53268</v>
      </c>
      <c r="G48" s="26">
        <v>617.00399000000004</v>
      </c>
      <c r="H48" s="39">
        <f t="shared" si="12"/>
        <v>8.3413421416615712E-3</v>
      </c>
      <c r="I48" s="15">
        <f t="shared" si="11"/>
        <v>1</v>
      </c>
      <c r="J48" s="15">
        <f t="shared" si="11"/>
        <v>0.72221930306007021</v>
      </c>
    </row>
    <row r="49" spans="2:10">
      <c r="H49" s="35"/>
    </row>
    <row r="50" spans="2:10">
      <c r="B50" s="13" t="s">
        <v>64</v>
      </c>
      <c r="F50" s="28"/>
      <c r="G50" s="28"/>
      <c r="H50" s="20"/>
    </row>
    <row r="51" spans="2:10">
      <c r="B51" s="1" t="s">
        <v>65</v>
      </c>
      <c r="C51" s="26">
        <v>72654.69</v>
      </c>
      <c r="D51" s="26">
        <v>77648.570000000007</v>
      </c>
      <c r="F51" s="26">
        <v>51835.15</v>
      </c>
      <c r="G51" s="26">
        <v>59657.99</v>
      </c>
      <c r="H51" s="35">
        <f>+G51/$E$12</f>
        <v>0.80652267106704545</v>
      </c>
      <c r="I51" s="15">
        <f>F51/C51</f>
        <v>0.71344533986725422</v>
      </c>
      <c r="J51" s="15">
        <f>G51/D51</f>
        <v>0.76830764558832176</v>
      </c>
    </row>
    <row r="52" spans="2:10">
      <c r="B52" s="1" t="s">
        <v>66</v>
      </c>
      <c r="C52" s="26">
        <v>29508.37</v>
      </c>
      <c r="D52" s="26">
        <v>52295.46</v>
      </c>
      <c r="F52" s="26">
        <v>17268.98</v>
      </c>
      <c r="G52" s="26">
        <v>36268.68</v>
      </c>
      <c r="H52" s="35">
        <f t="shared" ref="H52:H53" si="13">+G52/$E$12</f>
        <v>0.49032011755132765</v>
      </c>
      <c r="I52" s="15">
        <f t="shared" ref="I52:I53" si="14">F52/C52</f>
        <v>0.58522310788430543</v>
      </c>
      <c r="J52" s="15">
        <f t="shared" ref="J52:J53" si="15">G52/D52</f>
        <v>0.69353400849710478</v>
      </c>
    </row>
    <row r="53" spans="2:10">
      <c r="B53" s="1" t="s">
        <v>67</v>
      </c>
      <c r="C53" s="26">
        <v>78353.16</v>
      </c>
      <c r="D53" s="26">
        <v>88096.18</v>
      </c>
      <c r="F53" s="26">
        <v>56502.69</v>
      </c>
      <c r="G53" s="26">
        <v>68947.509999999995</v>
      </c>
      <c r="H53" s="35">
        <f t="shared" si="13"/>
        <v>0.93210867360133687</v>
      </c>
      <c r="I53" s="15">
        <f t="shared" si="14"/>
        <v>0.72112841396569072</v>
      </c>
      <c r="J53" s="15">
        <f t="shared" si="15"/>
        <v>0.78263904291877351</v>
      </c>
    </row>
    <row r="54" spans="2:10">
      <c r="G54" s="35">
        <f>+G51/F51-1</f>
        <v>0.15091766880196156</v>
      </c>
    </row>
    <row r="55" spans="2:10">
      <c r="G55" s="35">
        <f>+G52/F52-1</f>
        <v>1.100221321699371</v>
      </c>
    </row>
    <row r="56" spans="2:10">
      <c r="G56" s="35">
        <f>+G53/F53-1</f>
        <v>0.22025181455962528</v>
      </c>
    </row>
  </sheetData>
  <mergeCells count="6">
    <mergeCell ref="C25:D25"/>
    <mergeCell ref="F25:G25"/>
    <mergeCell ref="I25:J25"/>
    <mergeCell ref="C6:E6"/>
    <mergeCell ref="B1:W1"/>
    <mergeCell ref="B2:W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showGridLines="0" zoomScale="130" zoomScaleNormal="130" workbookViewId="0">
      <pane ySplit="1" topLeftCell="A2" activePane="bottomLeft" state="frozen"/>
      <selection activeCell="M6" sqref="M6:S24"/>
      <selection pane="bottomLeft" activeCell="F12" sqref="F12:H21"/>
    </sheetView>
  </sheetViews>
  <sheetFormatPr baseColWidth="10" defaultColWidth="8.85546875" defaultRowHeight="12.75"/>
  <cols>
    <col min="1" max="1" width="11.28515625" style="1" customWidth="1"/>
    <col min="2" max="2" width="22.140625" style="1" customWidth="1"/>
    <col min="3" max="22" width="11.28515625" style="1" customWidth="1"/>
    <col min="23" max="26" width="10.7109375" style="1" customWidth="1"/>
    <col min="27" max="16384" width="8.85546875" style="1"/>
  </cols>
  <sheetData>
    <row r="1" spans="2:24" ht="14.45" customHeight="1">
      <c r="B1" s="67" t="s">
        <v>71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</row>
    <row r="2" spans="2:24" ht="18">
      <c r="B2" s="67" t="s">
        <v>12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</row>
    <row r="4" spans="2:24" ht="16.5">
      <c r="B4" s="18" t="s">
        <v>27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6" spans="2:24">
      <c r="C6" s="69" t="s">
        <v>28</v>
      </c>
      <c r="D6" s="69"/>
      <c r="E6" s="69"/>
    </row>
    <row r="7" spans="2:24">
      <c r="B7" s="14"/>
      <c r="C7" s="17">
        <v>2019</v>
      </c>
      <c r="D7" s="17">
        <v>2021</v>
      </c>
      <c r="E7" s="17">
        <v>2022</v>
      </c>
      <c r="G7" s="17" t="s">
        <v>29</v>
      </c>
      <c r="H7" s="17" t="s">
        <v>30</v>
      </c>
    </row>
    <row r="8" spans="2:24">
      <c r="B8" s="14" t="s">
        <v>31</v>
      </c>
      <c r="C8" s="26">
        <v>150010</v>
      </c>
      <c r="D8" s="26">
        <v>154033</v>
      </c>
      <c r="E8" s="26">
        <v>156042</v>
      </c>
      <c r="G8" s="15">
        <f>+E8/D8-1</f>
        <v>1.3042659689806779E-2</v>
      </c>
      <c r="H8" s="15">
        <f>+E8/C8-1</f>
        <v>4.0210652623158483E-2</v>
      </c>
    </row>
    <row r="9" spans="2:24">
      <c r="B9" s="14" t="s">
        <v>32</v>
      </c>
      <c r="C9" s="26">
        <v>110845.3</v>
      </c>
      <c r="D9" s="26">
        <v>113824.9</v>
      </c>
      <c r="E9" s="26">
        <v>116843.3</v>
      </c>
      <c r="G9" s="15">
        <f t="shared" ref="G9:G12" si="0">+E9/D9-1</f>
        <v>2.6517923582625613E-2</v>
      </c>
      <c r="H9" s="15">
        <f t="shared" ref="H9:H12" si="1">+E9/C9-1</f>
        <v>5.4111450823805862E-2</v>
      </c>
    </row>
    <row r="10" spans="2:24">
      <c r="B10" s="14" t="s">
        <v>18</v>
      </c>
      <c r="C10" s="26">
        <v>106011</v>
      </c>
      <c r="D10" s="26">
        <v>107351.7</v>
      </c>
      <c r="E10" s="26">
        <v>113100.8</v>
      </c>
      <c r="F10" s="33"/>
      <c r="G10" s="15">
        <f t="shared" si="0"/>
        <v>5.3553879444852903E-2</v>
      </c>
      <c r="H10" s="15">
        <f t="shared" si="1"/>
        <v>6.6877965494146929E-2</v>
      </c>
    </row>
    <row r="11" spans="2:24">
      <c r="B11" s="14" t="s">
        <v>33</v>
      </c>
      <c r="C11" s="26">
        <v>4834.3000000000029</v>
      </c>
      <c r="D11" s="26">
        <v>6473.1999999999971</v>
      </c>
      <c r="E11" s="26">
        <v>3742.5</v>
      </c>
      <c r="G11" s="15">
        <f t="shared" si="0"/>
        <v>-0.42184699993820651</v>
      </c>
      <c r="H11" s="15">
        <f t="shared" si="1"/>
        <v>-0.22584448627515918</v>
      </c>
    </row>
    <row r="12" spans="2:24">
      <c r="B12" s="14" t="s">
        <v>34</v>
      </c>
      <c r="C12" s="34">
        <v>69371.66</v>
      </c>
      <c r="D12" s="34">
        <v>75260.210000000006</v>
      </c>
      <c r="E12" s="34">
        <v>76465.84</v>
      </c>
      <c r="F12" s="50"/>
      <c r="G12" s="49">
        <f t="shared" si="0"/>
        <v>1.601948758846139E-2</v>
      </c>
      <c r="H12" s="49">
        <f t="shared" si="1"/>
        <v>0.10226337383306072</v>
      </c>
    </row>
    <row r="13" spans="2:24">
      <c r="F13" s="48"/>
      <c r="G13" s="48"/>
      <c r="H13" s="48"/>
    </row>
    <row r="14" spans="2:24">
      <c r="B14" s="14" t="s">
        <v>35</v>
      </c>
      <c r="C14" s="15">
        <f>+C11/C10</f>
        <v>4.5601871503900569E-2</v>
      </c>
      <c r="D14" s="15">
        <f t="shared" ref="D14:E14" si="2">+D11/D10</f>
        <v>6.0298998525407585E-2</v>
      </c>
      <c r="E14" s="15">
        <f t="shared" si="2"/>
        <v>3.3089951618379354E-2</v>
      </c>
      <c r="F14" s="48"/>
      <c r="G14" s="49">
        <f t="shared" ref="G14:G15" si="3">+E14/D14-1</f>
        <v>-0.45123546945084714</v>
      </c>
      <c r="H14" s="49">
        <f t="shared" ref="H14:H15" si="4">+E14/C14-1</f>
        <v>-0.27437294726930239</v>
      </c>
    </row>
    <row r="15" spans="2:24">
      <c r="B15" s="14" t="s">
        <v>36</v>
      </c>
      <c r="C15" s="15">
        <f>+C12/C10</f>
        <v>0.65438171510503629</v>
      </c>
      <c r="D15" s="15">
        <f t="shared" ref="D15:E15" si="5">+D12/D10</f>
        <v>0.70106211638940052</v>
      </c>
      <c r="E15" s="15">
        <f t="shared" si="5"/>
        <v>0.67608575712992303</v>
      </c>
      <c r="F15" s="48"/>
      <c r="G15" s="49">
        <f t="shared" si="3"/>
        <v>-3.5626456879613411E-2</v>
      </c>
      <c r="H15" s="49">
        <f t="shared" si="4"/>
        <v>3.3167250129235271E-2</v>
      </c>
    </row>
    <row r="16" spans="2:24">
      <c r="C16" s="20"/>
      <c r="D16" s="20"/>
      <c r="E16" s="20"/>
      <c r="F16" s="48"/>
      <c r="G16" s="48"/>
      <c r="H16" s="48"/>
    </row>
    <row r="17" spans="2:24">
      <c r="F17" s="48"/>
      <c r="G17" s="51" t="s">
        <v>29</v>
      </c>
      <c r="H17" s="51" t="s">
        <v>30</v>
      </c>
    </row>
    <row r="18" spans="2:24">
      <c r="B18" s="14" t="s">
        <v>39</v>
      </c>
      <c r="C18" s="26">
        <v>2027.7639999999999</v>
      </c>
      <c r="D18" s="26">
        <v>1974.0160000000001</v>
      </c>
      <c r="E18" s="26">
        <v>2109.9560000000001</v>
      </c>
      <c r="F18" s="48"/>
      <c r="G18" s="49">
        <f>+E18/D18-1</f>
        <v>6.8864690053170863E-2</v>
      </c>
      <c r="H18" s="49">
        <f>+E18/C18-1</f>
        <v>4.0533316500342309E-2</v>
      </c>
    </row>
    <row r="19" spans="2:24">
      <c r="B19" s="19" t="s">
        <v>40</v>
      </c>
      <c r="C19" s="26">
        <v>2905.77</v>
      </c>
      <c r="D19" s="26">
        <v>2852.0619999999999</v>
      </c>
      <c r="E19" s="26">
        <v>2946.7959999999998</v>
      </c>
      <c r="F19" s="50"/>
      <c r="G19" s="49">
        <f t="shared" ref="G19:G20" si="6">+E19/D19-1</f>
        <v>3.3215967955815717E-2</v>
      </c>
      <c r="H19" s="49">
        <f t="shared" ref="H19:H20" si="7">+E19/C19-1</f>
        <v>1.4118804998330958E-2</v>
      </c>
    </row>
    <row r="20" spans="2:24">
      <c r="B20" s="19" t="s">
        <v>41</v>
      </c>
      <c r="C20" s="26">
        <v>1318.606</v>
      </c>
      <c r="D20" s="26">
        <v>1420.0070000000001</v>
      </c>
      <c r="E20" s="26">
        <v>1529.421</v>
      </c>
      <c r="F20" s="48"/>
      <c r="G20" s="49">
        <f t="shared" si="6"/>
        <v>7.7051732843570475E-2</v>
      </c>
      <c r="H20" s="49">
        <f t="shared" si="7"/>
        <v>0.15987717331788276</v>
      </c>
    </row>
    <row r="21" spans="2:24">
      <c r="F21" s="48"/>
      <c r="G21" s="48"/>
      <c r="H21" s="48"/>
    </row>
    <row r="22" spans="2:24">
      <c r="E22" s="33"/>
    </row>
    <row r="23" spans="2:24" ht="16.5">
      <c r="B23" s="18" t="s">
        <v>42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5" spans="2:24">
      <c r="C25" s="68" t="s">
        <v>43</v>
      </c>
      <c r="D25" s="68"/>
      <c r="E25" s="13"/>
      <c r="F25" s="68" t="s">
        <v>44</v>
      </c>
      <c r="G25" s="68"/>
      <c r="H25" s="13"/>
      <c r="I25" s="68" t="s">
        <v>45</v>
      </c>
      <c r="J25" s="68"/>
    </row>
    <row r="26" spans="2:24">
      <c r="C26" s="13">
        <v>2019</v>
      </c>
      <c r="D26" s="13">
        <v>2022</v>
      </c>
      <c r="E26" s="13"/>
      <c r="F26" s="13">
        <v>2019</v>
      </c>
      <c r="G26" s="13">
        <v>2022</v>
      </c>
      <c r="H26" s="13"/>
      <c r="I26" s="13">
        <v>2019</v>
      </c>
      <c r="J26" s="13">
        <v>2022</v>
      </c>
    </row>
    <row r="28" spans="2:24">
      <c r="B28" s="13" t="s">
        <v>46</v>
      </c>
    </row>
    <row r="29" spans="2:24">
      <c r="B29" s="1" t="s">
        <v>47</v>
      </c>
      <c r="C29" s="26">
        <v>63417.58</v>
      </c>
      <c r="D29" s="26">
        <v>65322.57</v>
      </c>
      <c r="F29" s="26">
        <v>39238.781000000003</v>
      </c>
      <c r="G29" s="26">
        <v>41327.58</v>
      </c>
      <c r="H29" s="35">
        <f>+G29/$E$12</f>
        <v>0.54047114371593907</v>
      </c>
      <c r="I29" s="15">
        <f>F29/C29</f>
        <v>0.61873664999515909</v>
      </c>
      <c r="J29" s="15">
        <f>G29/D29</f>
        <v>0.63266922902757805</v>
      </c>
    </row>
    <row r="30" spans="2:24">
      <c r="B30" s="1" t="s">
        <v>48</v>
      </c>
      <c r="C30" s="26">
        <v>42593.42</v>
      </c>
      <c r="D30" s="26">
        <v>47778.26</v>
      </c>
      <c r="F30" s="26">
        <v>30132.880000000001</v>
      </c>
      <c r="G30" s="26">
        <v>35138.26</v>
      </c>
      <c r="H30" s="35">
        <f>+G30/$E$12</f>
        <v>0.45952885628406098</v>
      </c>
      <c r="I30" s="15">
        <f>F30/C30</f>
        <v>0.70745387433082396</v>
      </c>
      <c r="J30" s="15">
        <f>G30/D30</f>
        <v>0.73544453062962112</v>
      </c>
    </row>
    <row r="31" spans="2:24">
      <c r="H31" s="35"/>
    </row>
    <row r="32" spans="2:24">
      <c r="B32" s="13" t="s">
        <v>49</v>
      </c>
      <c r="H32" s="35"/>
    </row>
    <row r="33" spans="1:10">
      <c r="B33" s="1" t="s">
        <v>50</v>
      </c>
      <c r="C33" s="26">
        <v>83623.25</v>
      </c>
      <c r="D33" s="26">
        <v>90019.41</v>
      </c>
      <c r="F33" s="26">
        <v>49277.49</v>
      </c>
      <c r="G33" s="26">
        <v>56254.684999999998</v>
      </c>
      <c r="H33" s="35">
        <f>+G33/$E$12</f>
        <v>0.73568386877068248</v>
      </c>
      <c r="I33" s="15">
        <f>F33/C33</f>
        <v>0.58927977566047718</v>
      </c>
      <c r="J33" s="15">
        <f>G33/D33</f>
        <v>0.62491728172846273</v>
      </c>
    </row>
    <row r="34" spans="1:10">
      <c r="B34" s="1" t="s">
        <v>51</v>
      </c>
      <c r="C34" s="26">
        <v>22387.75</v>
      </c>
      <c r="D34" s="26">
        <v>23081.42</v>
      </c>
      <c r="F34" s="26">
        <v>20094.169999999998</v>
      </c>
      <c r="G34" s="26">
        <v>20211.150000000001</v>
      </c>
      <c r="H34" s="35">
        <f>+G34/$E$12</f>
        <v>0.2643160658406421</v>
      </c>
      <c r="I34" s="15">
        <f>F34/C34</f>
        <v>0.89755200946946423</v>
      </c>
      <c r="J34" s="15">
        <f>G34/D34</f>
        <v>0.87564586580894954</v>
      </c>
    </row>
    <row r="35" spans="1:10">
      <c r="H35" s="35"/>
    </row>
    <row r="36" spans="1:10">
      <c r="B36" s="13" t="s">
        <v>52</v>
      </c>
      <c r="H36" s="35"/>
    </row>
    <row r="37" spans="1:10">
      <c r="A37" s="37"/>
      <c r="B37" s="1" t="s">
        <v>53</v>
      </c>
      <c r="C37" s="26">
        <v>25361.29</v>
      </c>
      <c r="D37" s="26">
        <v>25997.38</v>
      </c>
      <c r="E37" s="38"/>
      <c r="F37" s="26">
        <v>23110.21</v>
      </c>
      <c r="G37" s="26">
        <v>23185.98</v>
      </c>
      <c r="H37" s="35">
        <f>+G37/$E$12</f>
        <v>0.30322010455910769</v>
      </c>
      <c r="I37" s="15">
        <f>F37/C37</f>
        <v>0.91123953079673781</v>
      </c>
      <c r="J37" s="15">
        <f>G37/D37</f>
        <v>0.89185833341667498</v>
      </c>
    </row>
    <row r="38" spans="1:10">
      <c r="A38" s="37"/>
      <c r="B38" s="1" t="s">
        <v>54</v>
      </c>
      <c r="C38" s="26">
        <v>16836.21</v>
      </c>
      <c r="D38" s="26">
        <v>19203.88</v>
      </c>
      <c r="E38" s="38"/>
      <c r="F38" s="26">
        <v>11499.18</v>
      </c>
      <c r="G38" s="26">
        <v>14593.16</v>
      </c>
      <c r="H38" s="35">
        <f t="shared" ref="H38:H43" si="8">+G38/$E$12</f>
        <v>0.19084548080554664</v>
      </c>
      <c r="I38" s="15">
        <f t="shared" ref="I38:I43" si="9">F38/C38</f>
        <v>0.68300288485353899</v>
      </c>
      <c r="J38" s="15">
        <f t="shared" ref="J38:J43" si="10">G38/D38</f>
        <v>0.75990685215695986</v>
      </c>
    </row>
    <row r="39" spans="1:10">
      <c r="A39" s="37"/>
      <c r="B39" s="1" t="s">
        <v>55</v>
      </c>
      <c r="C39" s="26">
        <v>13398.65</v>
      </c>
      <c r="D39" s="26">
        <v>11450.6</v>
      </c>
      <c r="E39" s="38"/>
      <c r="F39" s="26">
        <v>7246.0929999999998</v>
      </c>
      <c r="G39" s="26">
        <v>8049.9849999999997</v>
      </c>
      <c r="H39" s="35">
        <f t="shared" si="8"/>
        <v>0.10527557141855762</v>
      </c>
      <c r="I39" s="15">
        <f t="shared" si="9"/>
        <v>0.54080769331238598</v>
      </c>
      <c r="J39" s="15">
        <f t="shared" si="10"/>
        <v>0.70301861911166219</v>
      </c>
    </row>
    <row r="40" spans="1:10">
      <c r="A40" s="37"/>
      <c r="B40" s="1" t="s">
        <v>57</v>
      </c>
      <c r="C40" s="26">
        <v>7067.2389999999996</v>
      </c>
      <c r="D40" s="26">
        <v>7945.6570000000002</v>
      </c>
      <c r="E40" s="38"/>
      <c r="F40" s="26">
        <v>5841.7280000000001</v>
      </c>
      <c r="G40" s="26">
        <v>7049.5</v>
      </c>
      <c r="H40" s="35">
        <f t="shared" si="8"/>
        <v>9.2191493613357295E-2</v>
      </c>
      <c r="I40" s="15">
        <f t="shared" si="9"/>
        <v>0.82659267643276257</v>
      </c>
      <c r="J40" s="15">
        <f t="shared" si="10"/>
        <v>0.8872142353992879</v>
      </c>
    </row>
    <row r="41" spans="1:10">
      <c r="A41" s="37"/>
      <c r="B41" s="1" t="s">
        <v>58</v>
      </c>
      <c r="C41" s="26">
        <v>7269.8819999999996</v>
      </c>
      <c r="D41" s="26">
        <v>7320.0389999999998</v>
      </c>
      <c r="E41" s="38"/>
      <c r="F41" s="26">
        <v>6182.4719999999998</v>
      </c>
      <c r="G41" s="26">
        <v>5818.7139999999999</v>
      </c>
      <c r="H41" s="35">
        <f t="shared" si="8"/>
        <v>7.6095600336045482E-2</v>
      </c>
      <c r="I41" s="15">
        <f t="shared" si="9"/>
        <v>0.85042260658426094</v>
      </c>
      <c r="J41" s="15">
        <f t="shared" si="10"/>
        <v>0.79490204901913775</v>
      </c>
    </row>
    <row r="42" spans="1:10">
      <c r="A42" s="37"/>
      <c r="B42" s="1" t="s">
        <v>56</v>
      </c>
      <c r="C42" s="26">
        <v>6628.6890000000003</v>
      </c>
      <c r="D42" s="26">
        <v>6725.5209999999997</v>
      </c>
      <c r="E42" s="38"/>
      <c r="F42" s="26">
        <v>3929.7779999999998</v>
      </c>
      <c r="G42" s="26">
        <v>3771.8710000000001</v>
      </c>
      <c r="H42" s="35">
        <f t="shared" si="8"/>
        <v>4.9327529783233931E-2</v>
      </c>
      <c r="I42" s="15">
        <f t="shared" si="9"/>
        <v>0.59284392434160049</v>
      </c>
      <c r="J42" s="15">
        <f t="shared" si="10"/>
        <v>0.56082956249783478</v>
      </c>
    </row>
    <row r="43" spans="1:10">
      <c r="A43" s="37"/>
      <c r="B43" s="1" t="s">
        <v>59</v>
      </c>
      <c r="C43" s="26">
        <v>29449.040000000001</v>
      </c>
      <c r="D43" s="26">
        <v>34457.75</v>
      </c>
      <c r="E43" s="38"/>
      <c r="F43" s="26">
        <v>11562.19</v>
      </c>
      <c r="G43" s="26">
        <v>13996.63</v>
      </c>
      <c r="H43" s="35">
        <f t="shared" si="8"/>
        <v>0.18304421948415137</v>
      </c>
      <c r="I43" s="15">
        <f t="shared" si="9"/>
        <v>0.3926168730797337</v>
      </c>
      <c r="J43" s="15">
        <f t="shared" si="10"/>
        <v>0.40619686427581603</v>
      </c>
    </row>
    <row r="44" spans="1:10">
      <c r="H44" s="35"/>
    </row>
    <row r="45" spans="1:10">
      <c r="B45" s="13" t="s">
        <v>60</v>
      </c>
      <c r="H45" s="35"/>
    </row>
    <row r="46" spans="1:10">
      <c r="B46" s="1" t="s">
        <v>61</v>
      </c>
      <c r="C46" s="26">
        <v>97795.44</v>
      </c>
      <c r="D46" s="26">
        <v>101483.2</v>
      </c>
      <c r="F46" s="26">
        <v>61228.3</v>
      </c>
      <c r="G46" s="26">
        <v>65614.63</v>
      </c>
      <c r="H46" s="35">
        <f>+G46/$E$12</f>
        <v>0.85809075006565028</v>
      </c>
      <c r="I46" s="15">
        <f t="shared" ref="I46:J48" si="11">F46/C46</f>
        <v>0.62608542893206476</v>
      </c>
      <c r="J46" s="15">
        <f t="shared" si="11"/>
        <v>0.64655657291059021</v>
      </c>
    </row>
    <row r="47" spans="1:10">
      <c r="B47" s="1" t="s">
        <v>62</v>
      </c>
      <c r="C47" s="26">
        <v>7266.1379999999999</v>
      </c>
      <c r="D47" s="26">
        <v>8140.5230000000001</v>
      </c>
      <c r="F47" s="26">
        <v>7193.9340000000002</v>
      </c>
      <c r="G47" s="26">
        <v>7374.1149999999998</v>
      </c>
      <c r="H47" s="35">
        <f t="shared" ref="H47:H48" si="12">+G47/$E$12</f>
        <v>9.6436722594036767E-2</v>
      </c>
      <c r="I47" s="15">
        <f t="shared" si="11"/>
        <v>0.99006294678135764</v>
      </c>
      <c r="J47" s="15">
        <f t="shared" si="11"/>
        <v>0.90585273206647776</v>
      </c>
    </row>
    <row r="48" spans="1:10">
      <c r="B48" s="1" t="s">
        <v>63</v>
      </c>
      <c r="C48" s="26">
        <v>949.41939000000002</v>
      </c>
      <c r="D48" s="26">
        <v>3477.0889999999999</v>
      </c>
      <c r="F48" s="26">
        <v>949.41939000000002</v>
      </c>
      <c r="G48" s="26">
        <v>3477.0889999999999</v>
      </c>
      <c r="H48" s="35">
        <f t="shared" si="12"/>
        <v>4.5472448873902387E-2</v>
      </c>
      <c r="I48" s="15">
        <f t="shared" si="11"/>
        <v>1</v>
      </c>
      <c r="J48" s="15">
        <f t="shared" si="11"/>
        <v>1</v>
      </c>
    </row>
    <row r="49" spans="2:10">
      <c r="H49" s="35"/>
    </row>
    <row r="50" spans="2:10">
      <c r="B50" s="13" t="s">
        <v>64</v>
      </c>
      <c r="F50" s="28"/>
      <c r="G50" s="28"/>
      <c r="H50" s="20"/>
    </row>
    <row r="51" spans="2:10">
      <c r="B51" s="1" t="s">
        <v>65</v>
      </c>
      <c r="C51" s="26">
        <v>101757.2</v>
      </c>
      <c r="D51" s="26">
        <v>106221.1</v>
      </c>
      <c r="F51" s="26">
        <v>65833.55</v>
      </c>
      <c r="G51" s="26">
        <v>70813.95</v>
      </c>
      <c r="H51" s="35">
        <f>+G51/$E$12</f>
        <v>0.92608607974488999</v>
      </c>
      <c r="I51" s="15">
        <f>F51/C51</f>
        <v>0.64696699594721563</v>
      </c>
      <c r="J51" s="15">
        <f>G51/D51</f>
        <v>0.66666556832870294</v>
      </c>
    </row>
    <row r="52" spans="2:10">
      <c r="B52" s="1" t="s">
        <v>66</v>
      </c>
      <c r="C52" s="26">
        <v>51998.53</v>
      </c>
      <c r="D52" s="26">
        <v>82242.59</v>
      </c>
      <c r="F52" s="26">
        <v>25827.49</v>
      </c>
      <c r="G52" s="26">
        <v>48830.75</v>
      </c>
      <c r="H52" s="35">
        <f t="shared" ref="H52:H53" si="13">+G52/$E$12</f>
        <v>0.63859561341378057</v>
      </c>
      <c r="I52" s="15">
        <f t="shared" ref="I52:I53" si="14">F52/C52</f>
        <v>0.4966965412291463</v>
      </c>
      <c r="J52" s="15">
        <f t="shared" ref="J52:J53" si="15">G52/D52</f>
        <v>0.59374042086952761</v>
      </c>
    </row>
    <row r="53" spans="2:10">
      <c r="B53" s="1" t="s">
        <v>67</v>
      </c>
      <c r="C53" s="26">
        <v>101257.7</v>
      </c>
      <c r="D53" s="26">
        <v>109647</v>
      </c>
      <c r="F53" s="26">
        <v>65015.88</v>
      </c>
      <c r="G53" s="26">
        <v>73376.339000000007</v>
      </c>
      <c r="H53" s="35">
        <f t="shared" si="13"/>
        <v>0.95959632431946096</v>
      </c>
      <c r="I53" s="15">
        <f t="shared" si="14"/>
        <v>0.64208331810815378</v>
      </c>
      <c r="J53" s="15">
        <f t="shared" si="15"/>
        <v>0.66920516749204273</v>
      </c>
    </row>
    <row r="54" spans="2:10">
      <c r="G54" s="35">
        <f>+G51/F51-1</f>
        <v>7.5651396590340259E-2</v>
      </c>
    </row>
    <row r="55" spans="2:10">
      <c r="G55" s="35">
        <f>+G52/F52-1</f>
        <v>0.8906502335302422</v>
      </c>
    </row>
    <row r="56" spans="2:10">
      <c r="G56" s="35">
        <f>+G53/F53-1</f>
        <v>0.12859103037596364</v>
      </c>
    </row>
  </sheetData>
  <mergeCells count="6">
    <mergeCell ref="C25:D25"/>
    <mergeCell ref="F25:G25"/>
    <mergeCell ref="I25:J25"/>
    <mergeCell ref="C6:E6"/>
    <mergeCell ref="B1:W1"/>
    <mergeCell ref="B2:W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showGridLines="0" zoomScale="130" zoomScaleNormal="130" workbookViewId="0">
      <pane ySplit="1" topLeftCell="A2" activePane="bottomLeft" state="frozen"/>
      <selection activeCell="M6" sqref="M6:S24"/>
      <selection pane="bottomLeft" activeCell="E21" sqref="E21:E23"/>
    </sheetView>
  </sheetViews>
  <sheetFormatPr baseColWidth="10" defaultColWidth="8.85546875" defaultRowHeight="12.75"/>
  <cols>
    <col min="1" max="1" width="11.28515625" style="1" customWidth="1"/>
    <col min="2" max="2" width="22.140625" style="1" customWidth="1"/>
    <col min="3" max="22" width="11.28515625" style="1" customWidth="1"/>
    <col min="23" max="26" width="10.7109375" style="1" customWidth="1"/>
    <col min="27" max="16384" width="8.85546875" style="1"/>
  </cols>
  <sheetData>
    <row r="1" spans="2:24" ht="14.45" customHeight="1">
      <c r="B1" s="67" t="s">
        <v>72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</row>
    <row r="2" spans="2:24" ht="18">
      <c r="B2" s="67" t="s">
        <v>12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</row>
    <row r="4" spans="2:24" ht="16.5">
      <c r="B4" s="18" t="s">
        <v>27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6" spans="2:24">
      <c r="C6" s="69" t="s">
        <v>28</v>
      </c>
      <c r="D6" s="69"/>
      <c r="E6" s="69"/>
    </row>
    <row r="7" spans="2:24">
      <c r="B7" s="14"/>
      <c r="C7" s="17">
        <v>2019</v>
      </c>
      <c r="D7" s="17">
        <v>2021</v>
      </c>
      <c r="E7" s="17">
        <v>2022</v>
      </c>
      <c r="G7" s="17" t="s">
        <v>29</v>
      </c>
      <c r="H7" s="17" t="s">
        <v>30</v>
      </c>
    </row>
    <row r="8" spans="2:24">
      <c r="B8" s="14" t="s">
        <v>31</v>
      </c>
      <c r="C8" s="26">
        <v>1065889</v>
      </c>
      <c r="D8" s="26">
        <v>1098057</v>
      </c>
      <c r="E8" s="26">
        <v>1114118</v>
      </c>
      <c r="G8" s="15">
        <f>+E8/D8-1</f>
        <v>1.4626745241822503E-2</v>
      </c>
      <c r="H8" s="15">
        <f>+E8/C8-1</f>
        <v>4.5247675883699046E-2</v>
      </c>
    </row>
    <row r="9" spans="2:24">
      <c r="B9" s="14" t="s">
        <v>32</v>
      </c>
      <c r="C9" s="26">
        <v>829901.97</v>
      </c>
      <c r="D9" s="26">
        <v>922235.9</v>
      </c>
      <c r="E9" s="26">
        <v>861819.2</v>
      </c>
      <c r="F9" s="48"/>
      <c r="G9" s="49">
        <f t="shared" ref="G9:G12" si="0">+E9/D9-1</f>
        <v>-6.551111272072585E-2</v>
      </c>
      <c r="H9" s="49">
        <f t="shared" ref="H9:H12" si="1">+E9/C9-1</f>
        <v>3.8459036312445516E-2</v>
      </c>
      <c r="I9" s="48"/>
    </row>
    <row r="10" spans="2:24">
      <c r="B10" s="14" t="s">
        <v>18</v>
      </c>
      <c r="C10" s="26">
        <v>800916.9</v>
      </c>
      <c r="D10" s="26">
        <v>887882</v>
      </c>
      <c r="E10" s="26">
        <v>838676.4</v>
      </c>
      <c r="F10" s="50"/>
      <c r="G10" s="49">
        <f t="shared" si="0"/>
        <v>-5.5419075958291764E-2</v>
      </c>
      <c r="H10" s="49">
        <f t="shared" si="1"/>
        <v>4.714534054656605E-2</v>
      </c>
      <c r="I10" s="48"/>
    </row>
    <row r="11" spans="2:24">
      <c r="B11" s="14" t="s">
        <v>33</v>
      </c>
      <c r="C11" s="26">
        <v>28985.069999999949</v>
      </c>
      <c r="D11" s="26">
        <v>34353.900000000023</v>
      </c>
      <c r="E11" s="26">
        <v>23142.79999999993</v>
      </c>
      <c r="F11" s="48"/>
      <c r="G11" s="49">
        <f t="shared" si="0"/>
        <v>-0.32634140519708343</v>
      </c>
      <c r="H11" s="49">
        <f t="shared" si="1"/>
        <v>-0.20156135555304955</v>
      </c>
      <c r="I11" s="48"/>
    </row>
    <row r="12" spans="2:24">
      <c r="B12" s="14" t="s">
        <v>34</v>
      </c>
      <c r="C12" s="34">
        <v>701687.4</v>
      </c>
      <c r="D12" s="34">
        <v>802274.6</v>
      </c>
      <c r="E12" s="34">
        <v>756539.1</v>
      </c>
      <c r="F12" s="50"/>
      <c r="G12" s="49">
        <f t="shared" si="0"/>
        <v>-5.7007289025478358E-2</v>
      </c>
      <c r="H12" s="49">
        <f t="shared" si="1"/>
        <v>7.8171134325627056E-2</v>
      </c>
      <c r="I12" s="48"/>
    </row>
    <row r="13" spans="2:24">
      <c r="F13" s="48"/>
      <c r="G13" s="48"/>
      <c r="H13" s="48"/>
      <c r="I13" s="48"/>
    </row>
    <row r="14" spans="2:24">
      <c r="B14" s="14" t="s">
        <v>35</v>
      </c>
      <c r="C14" s="15">
        <f>+C11/C10</f>
        <v>3.6189859397398091E-2</v>
      </c>
      <c r="D14" s="15">
        <f t="shared" ref="D14:E14" si="2">+D11/D10</f>
        <v>3.8691965824287487E-2</v>
      </c>
      <c r="E14" s="15">
        <f t="shared" si="2"/>
        <v>2.7594433323746715E-2</v>
      </c>
      <c r="F14" s="48"/>
      <c r="G14" s="49">
        <f t="shared" ref="G14:G15" si="3">+E14/D14-1</f>
        <v>-0.28681748947412478</v>
      </c>
      <c r="H14" s="49">
        <f t="shared" ref="H14:H15" si="4">+E14/C14-1</f>
        <v>-0.23750924200245316</v>
      </c>
      <c r="I14" s="48"/>
    </row>
    <row r="15" spans="2:24">
      <c r="B15" s="14" t="s">
        <v>36</v>
      </c>
      <c r="C15" s="15">
        <f>+C12/C10</f>
        <v>0.87610512401473861</v>
      </c>
      <c r="D15" s="15">
        <f t="shared" ref="D15:E15" si="5">+D12/D10</f>
        <v>0.90358245802933268</v>
      </c>
      <c r="E15" s="15">
        <f t="shared" si="5"/>
        <v>0.90206317955292403</v>
      </c>
      <c r="F15" s="48"/>
      <c r="G15" s="49">
        <f t="shared" si="3"/>
        <v>-1.681394390637192E-3</v>
      </c>
      <c r="H15" s="49">
        <f t="shared" si="4"/>
        <v>2.9628927883942779E-2</v>
      </c>
      <c r="I15" s="48"/>
    </row>
    <row r="16" spans="2:24">
      <c r="C16" s="20"/>
      <c r="D16" s="20"/>
      <c r="E16" s="20"/>
      <c r="F16" s="48"/>
      <c r="G16" s="48"/>
      <c r="H16" s="48"/>
      <c r="I16" s="48"/>
    </row>
    <row r="17" spans="2:24">
      <c r="F17" s="48"/>
      <c r="G17" s="51" t="s">
        <v>29</v>
      </c>
      <c r="H17" s="51" t="s">
        <v>30</v>
      </c>
      <c r="I17" s="48"/>
    </row>
    <row r="18" spans="2:24">
      <c r="B18" s="14" t="s">
        <v>39</v>
      </c>
      <c r="C18" s="26">
        <v>1331.7639999999999</v>
      </c>
      <c r="D18" s="26">
        <v>1262.1320000000001</v>
      </c>
      <c r="E18" s="26">
        <v>1377.1610000000001</v>
      </c>
      <c r="F18" s="48"/>
      <c r="G18" s="49">
        <f>+E18/D18-1</f>
        <v>9.113864476932676E-2</v>
      </c>
      <c r="H18" s="49">
        <f>+E18/C18-1</f>
        <v>3.4087871424666849E-2</v>
      </c>
      <c r="I18" s="48"/>
    </row>
    <row r="19" spans="2:24">
      <c r="B19" s="19" t="s">
        <v>40</v>
      </c>
      <c r="C19" s="26">
        <v>2055.212</v>
      </c>
      <c r="D19" s="26">
        <v>2148.3359999999998</v>
      </c>
      <c r="E19" s="26">
        <v>2421.8739999999998</v>
      </c>
      <c r="F19" s="50"/>
      <c r="G19" s="49">
        <f t="shared" ref="G19:G20" si="6">+E19/D19-1</f>
        <v>0.12732552077514869</v>
      </c>
      <c r="H19" s="49">
        <f t="shared" ref="H19:H20" si="7">+E19/C19-1</f>
        <v>0.17840592600665994</v>
      </c>
      <c r="I19" s="48"/>
    </row>
    <row r="20" spans="2:24">
      <c r="B20" s="19" t="s">
        <v>41</v>
      </c>
      <c r="C20" s="26">
        <v>1090.366</v>
      </c>
      <c r="D20" s="26">
        <v>1043.6500000000001</v>
      </c>
      <c r="E20" s="26">
        <v>1163.646</v>
      </c>
      <c r="F20" s="48"/>
      <c r="G20" s="49">
        <f t="shared" si="6"/>
        <v>0.11497724332870196</v>
      </c>
      <c r="H20" s="49">
        <f t="shared" si="7"/>
        <v>6.7206791114176267E-2</v>
      </c>
      <c r="I20" s="48"/>
    </row>
    <row r="22" spans="2:24">
      <c r="E22" s="33"/>
    </row>
    <row r="23" spans="2:24" ht="16.5">
      <c r="B23" s="18" t="s">
        <v>42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5" spans="2:24">
      <c r="C25" s="68" t="s">
        <v>43</v>
      </c>
      <c r="D25" s="68"/>
      <c r="E25" s="13"/>
      <c r="F25" s="68" t="s">
        <v>44</v>
      </c>
      <c r="G25" s="68"/>
      <c r="H25" s="13"/>
      <c r="I25" s="68" t="s">
        <v>45</v>
      </c>
      <c r="J25" s="68"/>
    </row>
    <row r="26" spans="2:24">
      <c r="C26" s="13">
        <v>2019</v>
      </c>
      <c r="D26" s="13">
        <v>2022</v>
      </c>
      <c r="E26" s="13"/>
      <c r="F26" s="13">
        <v>2019</v>
      </c>
      <c r="G26" s="13">
        <v>2022</v>
      </c>
      <c r="H26" s="13"/>
      <c r="I26" s="13">
        <v>2019</v>
      </c>
      <c r="J26" s="13">
        <v>2022</v>
      </c>
    </row>
    <row r="28" spans="2:24">
      <c r="B28" s="13" t="s">
        <v>46</v>
      </c>
    </row>
    <row r="29" spans="2:24">
      <c r="B29" s="1" t="s">
        <v>47</v>
      </c>
      <c r="C29" s="26">
        <v>414101.6</v>
      </c>
      <c r="D29" s="26">
        <v>439761.2</v>
      </c>
      <c r="F29" s="26">
        <v>354438.9</v>
      </c>
      <c r="G29" s="26">
        <v>386340.8</v>
      </c>
      <c r="H29" s="35">
        <f>+G29/$E$12</f>
        <v>0.510668648851064</v>
      </c>
      <c r="I29" s="15">
        <f>F29/C29</f>
        <v>0.85592255620359847</v>
      </c>
      <c r="J29" s="15">
        <f>G29/D29</f>
        <v>0.8785240717007321</v>
      </c>
    </row>
    <row r="30" spans="2:24">
      <c r="B30" s="1" t="s">
        <v>48</v>
      </c>
      <c r="C30" s="26">
        <v>386815.4</v>
      </c>
      <c r="D30" s="26">
        <v>398915.2</v>
      </c>
      <c r="F30" s="26">
        <v>347248.4</v>
      </c>
      <c r="G30" s="26">
        <v>370198.3</v>
      </c>
      <c r="H30" s="35">
        <f>+G30/$E$12</f>
        <v>0.489331351148936</v>
      </c>
      <c r="I30" s="15">
        <f>F30/C30</f>
        <v>0.89771089775639745</v>
      </c>
      <c r="J30" s="15">
        <f>G30/D30</f>
        <v>0.92801251995411549</v>
      </c>
    </row>
    <row r="31" spans="2:24">
      <c r="H31" s="35"/>
    </row>
    <row r="32" spans="2:24">
      <c r="B32" s="13" t="s">
        <v>49</v>
      </c>
      <c r="H32" s="35"/>
    </row>
    <row r="33" spans="1:10">
      <c r="B33" s="1" t="s">
        <v>50</v>
      </c>
      <c r="C33" s="26">
        <v>444129.3</v>
      </c>
      <c r="D33" s="26">
        <v>503492.43</v>
      </c>
      <c r="F33" s="26">
        <v>353650.8</v>
      </c>
      <c r="G33" s="26">
        <v>431393.3</v>
      </c>
      <c r="H33" s="35">
        <f>+G33/$E$12</f>
        <v>0.57021943743555359</v>
      </c>
      <c r="I33" s="15">
        <f>F33/C33</f>
        <v>0.79627892147624579</v>
      </c>
      <c r="J33" s="15">
        <f>G33/D33</f>
        <v>0.85680195827373218</v>
      </c>
    </row>
    <row r="34" spans="1:10">
      <c r="B34" s="1" t="s">
        <v>51</v>
      </c>
      <c r="C34" s="26">
        <v>356787.6</v>
      </c>
      <c r="D34" s="26">
        <v>335184</v>
      </c>
      <c r="F34" s="26">
        <v>348036.56</v>
      </c>
      <c r="G34" s="26">
        <v>325145.8</v>
      </c>
      <c r="H34" s="35">
        <f>+G34/$E$12</f>
        <v>0.42978056256444641</v>
      </c>
      <c r="I34" s="15">
        <f>F34/C34</f>
        <v>0.9754726901943902</v>
      </c>
      <c r="J34" s="15">
        <f>G34/D34</f>
        <v>0.97005167311088836</v>
      </c>
    </row>
    <row r="35" spans="1:10">
      <c r="H35" s="35"/>
    </row>
    <row r="36" spans="1:10">
      <c r="B36" s="13" t="s">
        <v>52</v>
      </c>
      <c r="H36" s="35"/>
    </row>
    <row r="37" spans="1:10">
      <c r="A37" s="37"/>
      <c r="B37" s="1" t="s">
        <v>53</v>
      </c>
      <c r="C37" s="26">
        <v>359806.8</v>
      </c>
      <c r="D37" s="26">
        <v>360178.3</v>
      </c>
      <c r="E37" s="38"/>
      <c r="F37" s="26">
        <v>354239.1</v>
      </c>
      <c r="G37" s="26">
        <v>348858.4</v>
      </c>
      <c r="H37" s="35">
        <f>+G37/$E$12</f>
        <v>0.46112408466396521</v>
      </c>
      <c r="I37" s="15">
        <f>F37/C37</f>
        <v>0.98452586221272076</v>
      </c>
      <c r="J37" s="15">
        <f>G37/D37</f>
        <v>0.96857139922088598</v>
      </c>
    </row>
    <row r="38" spans="1:10">
      <c r="A38" s="37"/>
      <c r="B38" s="1" t="s">
        <v>54</v>
      </c>
      <c r="C38" s="26">
        <v>120313.1</v>
      </c>
      <c r="D38" s="26">
        <v>130872.3</v>
      </c>
      <c r="E38" s="38"/>
      <c r="F38" s="26">
        <v>108636</v>
      </c>
      <c r="G38" s="26">
        <v>119516</v>
      </c>
      <c r="H38" s="35">
        <f t="shared" ref="H38:H43" si="8">+G38/$E$12</f>
        <v>0.15797729423370188</v>
      </c>
      <c r="I38" s="15">
        <f t="shared" ref="I38:I43" si="9">F38/C38</f>
        <v>0.90294406843477559</v>
      </c>
      <c r="J38" s="15">
        <f t="shared" ref="J38:J43" si="10">G38/D38</f>
        <v>0.91322609902935914</v>
      </c>
    </row>
    <row r="39" spans="1:10">
      <c r="A39" s="37"/>
      <c r="B39" s="1" t="s">
        <v>55</v>
      </c>
      <c r="C39" s="26">
        <v>61596.49</v>
      </c>
      <c r="D39" s="26">
        <v>83746.13</v>
      </c>
      <c r="E39" s="38"/>
      <c r="F39" s="26">
        <v>58597.345000000001</v>
      </c>
      <c r="G39" s="26">
        <v>80000.45</v>
      </c>
      <c r="H39" s="35">
        <f t="shared" si="8"/>
        <v>0.10574529459217639</v>
      </c>
      <c r="I39" s="15">
        <f t="shared" si="9"/>
        <v>0.9513098067763277</v>
      </c>
      <c r="J39" s="15">
        <f t="shared" si="10"/>
        <v>0.95527339591692173</v>
      </c>
    </row>
    <row r="40" spans="1:10">
      <c r="A40" s="37"/>
      <c r="B40" s="1" t="s">
        <v>56</v>
      </c>
      <c r="C40" s="26">
        <v>58463.364999999998</v>
      </c>
      <c r="D40" s="26">
        <v>62081.31</v>
      </c>
      <c r="E40" s="38"/>
      <c r="F40" s="26">
        <v>53290.879999999997</v>
      </c>
      <c r="G40" s="26">
        <v>58320.92</v>
      </c>
      <c r="H40" s="35">
        <f t="shared" si="8"/>
        <v>7.7089102202384518E-2</v>
      </c>
      <c r="I40" s="15">
        <f t="shared" si="9"/>
        <v>0.91152604712369878</v>
      </c>
      <c r="J40" s="15">
        <f t="shared" si="10"/>
        <v>0.93942798565300889</v>
      </c>
    </row>
    <row r="41" spans="1:10">
      <c r="A41" s="37"/>
      <c r="B41" s="1" t="s">
        <v>58</v>
      </c>
      <c r="C41" s="26">
        <v>43322.720000000001</v>
      </c>
      <c r="D41" s="26">
        <v>57967.1</v>
      </c>
      <c r="E41" s="38"/>
      <c r="F41" s="26">
        <v>42283.8</v>
      </c>
      <c r="G41" s="26">
        <v>52986.31</v>
      </c>
      <c r="H41" s="35">
        <f t="shared" si="8"/>
        <v>7.0037768041334547E-2</v>
      </c>
      <c r="I41" s="15">
        <f t="shared" si="9"/>
        <v>0.97601904958876085</v>
      </c>
      <c r="J41" s="15">
        <f t="shared" si="10"/>
        <v>0.91407557045289478</v>
      </c>
    </row>
    <row r="42" spans="1:10">
      <c r="A42" s="37"/>
      <c r="B42" s="1" t="s">
        <v>57</v>
      </c>
      <c r="C42" s="26">
        <v>43919.35</v>
      </c>
      <c r="D42" s="26">
        <v>46853.5</v>
      </c>
      <c r="E42" s="38"/>
      <c r="F42" s="26">
        <v>41550.79</v>
      </c>
      <c r="G42" s="26">
        <v>44270.91</v>
      </c>
      <c r="H42" s="35">
        <f t="shared" si="8"/>
        <v>5.8517676085743625E-2</v>
      </c>
      <c r="I42" s="15">
        <f t="shared" si="9"/>
        <v>0.9460702401105664</v>
      </c>
      <c r="J42" s="15">
        <f t="shared" si="10"/>
        <v>0.94487946471448248</v>
      </c>
    </row>
    <row r="43" spans="1:10">
      <c r="A43" s="37"/>
      <c r="B43" s="1" t="s">
        <v>59</v>
      </c>
      <c r="C43" s="26">
        <v>113495.1</v>
      </c>
      <c r="D43" s="26">
        <v>96977.76</v>
      </c>
      <c r="E43" s="38"/>
      <c r="F43" s="26">
        <v>43089.42</v>
      </c>
      <c r="G43" s="26">
        <v>52586.144999999997</v>
      </c>
      <c r="H43" s="35">
        <f t="shared" si="8"/>
        <v>6.9508826444000055E-2</v>
      </c>
      <c r="I43" s="15">
        <f t="shared" si="9"/>
        <v>0.37965885751895895</v>
      </c>
      <c r="J43" s="15">
        <f t="shared" si="10"/>
        <v>0.54224953226389228</v>
      </c>
    </row>
    <row r="44" spans="1:10">
      <c r="H44" s="35"/>
    </row>
    <row r="45" spans="1:10">
      <c r="B45" s="13" t="s">
        <v>60</v>
      </c>
      <c r="H45" s="35"/>
    </row>
    <row r="46" spans="1:10">
      <c r="B46" s="1" t="s">
        <v>61</v>
      </c>
      <c r="C46" s="26">
        <v>539186</v>
      </c>
      <c r="D46" s="26">
        <v>524144.5</v>
      </c>
      <c r="F46" s="26">
        <v>445851.9</v>
      </c>
      <c r="G46" s="26">
        <v>455322.1</v>
      </c>
      <c r="H46" s="35">
        <f>+G46/$E$12</f>
        <v>0.60184873458622301</v>
      </c>
      <c r="I46" s="15">
        <f t="shared" ref="I46:J48" si="11">F46/C46</f>
        <v>0.826898139046637</v>
      </c>
      <c r="J46" s="15">
        <f t="shared" si="11"/>
        <v>0.86869575088549045</v>
      </c>
    </row>
    <row r="47" spans="1:10">
      <c r="B47" s="1" t="s">
        <v>62</v>
      </c>
      <c r="C47" s="26">
        <v>210243.1</v>
      </c>
      <c r="D47" s="26">
        <v>240152.9</v>
      </c>
      <c r="F47" s="26">
        <v>204347.7</v>
      </c>
      <c r="G47" s="26">
        <v>227221.3</v>
      </c>
      <c r="H47" s="35">
        <f t="shared" ref="H47:H48" si="12">+G47/$E$12</f>
        <v>0.30034310189651797</v>
      </c>
      <c r="I47" s="15">
        <f t="shared" si="11"/>
        <v>0.97195912731499867</v>
      </c>
      <c r="J47" s="15">
        <f t="shared" si="11"/>
        <v>0.94615263858983167</v>
      </c>
    </row>
    <row r="48" spans="1:10">
      <c r="B48" s="1" t="s">
        <v>63</v>
      </c>
      <c r="C48" s="26">
        <v>51487.83</v>
      </c>
      <c r="D48" s="26">
        <v>74379.039999999994</v>
      </c>
      <c r="F48" s="26">
        <v>51487.83</v>
      </c>
      <c r="G48" s="26">
        <v>73995.679999999993</v>
      </c>
      <c r="H48" s="35">
        <f t="shared" si="12"/>
        <v>9.7808137081084101E-2</v>
      </c>
      <c r="I48" s="15">
        <f t="shared" si="11"/>
        <v>1</v>
      </c>
      <c r="J48" s="15">
        <f t="shared" si="11"/>
        <v>0.99484585980136342</v>
      </c>
    </row>
    <row r="49" spans="2:10">
      <c r="H49" s="35"/>
    </row>
    <row r="50" spans="2:10">
      <c r="B50" s="13" t="s">
        <v>64</v>
      </c>
      <c r="F50" s="28"/>
      <c r="G50" s="28"/>
      <c r="H50" s="20"/>
    </row>
    <row r="51" spans="2:10">
      <c r="B51" s="1" t="s">
        <v>65</v>
      </c>
      <c r="C51" s="26">
        <v>556272.9</v>
      </c>
      <c r="D51" s="26">
        <v>563388.1</v>
      </c>
      <c r="F51" s="26">
        <v>468715.7</v>
      </c>
      <c r="G51" s="26">
        <v>495285.8</v>
      </c>
      <c r="H51" s="35">
        <f>+G51/$E$12</f>
        <v>0.65467310281781865</v>
      </c>
      <c r="I51" s="15">
        <f>F51/C51</f>
        <v>0.84260027766946766</v>
      </c>
      <c r="J51" s="15">
        <f>G51/D51</f>
        <v>0.87912009501088151</v>
      </c>
    </row>
    <row r="52" spans="2:10">
      <c r="B52" s="1" t="s">
        <v>66</v>
      </c>
      <c r="C52" s="26">
        <v>149249.1</v>
      </c>
      <c r="D52" s="26">
        <v>274373.3</v>
      </c>
      <c r="F52" s="26">
        <v>104244.9</v>
      </c>
      <c r="G52" s="26">
        <v>218685.7</v>
      </c>
      <c r="H52" s="35">
        <f t="shared" ref="H52:H53" si="13">+G52/$E$12</f>
        <v>0.28906067115367867</v>
      </c>
      <c r="I52" s="15">
        <f t="shared" ref="I52:I53" si="14">F52/C52</f>
        <v>0.69846250329147708</v>
      </c>
      <c r="J52" s="15">
        <f t="shared" ref="J52:J53" si="15">G52/D52</f>
        <v>0.79703710237111269</v>
      </c>
    </row>
    <row r="53" spans="2:10">
      <c r="B53" s="1" t="s">
        <v>67</v>
      </c>
      <c r="C53" s="26">
        <v>749235</v>
      </c>
      <c r="D53" s="26">
        <v>768383.6</v>
      </c>
      <c r="F53" s="26">
        <v>651139.80000000005</v>
      </c>
      <c r="G53" s="26">
        <v>688203.1</v>
      </c>
      <c r="H53" s="35">
        <f t="shared" si="13"/>
        <v>0.90967287744942726</v>
      </c>
      <c r="I53" s="15">
        <f t="shared" si="14"/>
        <v>0.86907285431139769</v>
      </c>
      <c r="J53" s="15">
        <f t="shared" si="15"/>
        <v>0.89565042772906656</v>
      </c>
    </row>
    <row r="54" spans="2:10">
      <c r="G54" s="35">
        <f>+G51/F51-1</f>
        <v>5.668702797879388E-2</v>
      </c>
    </row>
    <row r="55" spans="2:10">
      <c r="G55" s="35">
        <f>+G52/F52-1</f>
        <v>1.09780718289336</v>
      </c>
    </row>
    <row r="56" spans="2:10">
      <c r="G56" s="35">
        <f>+G53/F53-1</f>
        <v>5.6920648991199529E-2</v>
      </c>
    </row>
  </sheetData>
  <mergeCells count="6">
    <mergeCell ref="C25:D25"/>
    <mergeCell ref="F25:G25"/>
    <mergeCell ref="I25:J25"/>
    <mergeCell ref="C6:E6"/>
    <mergeCell ref="B1:W1"/>
    <mergeCell ref="B2:W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M58"/>
  <sheetViews>
    <sheetView workbookViewId="0">
      <selection activeCell="E51" activeCellId="6" sqref="E9 E16 E23 E30 E37 E44 E51"/>
    </sheetView>
  </sheetViews>
  <sheetFormatPr baseColWidth="10" defaultColWidth="9.140625" defaultRowHeight="15"/>
  <cols>
    <col min="8" max="8" width="25.140625" bestFit="1" customWidth="1"/>
    <col min="9" max="9" width="12.28515625" bestFit="1" customWidth="1"/>
  </cols>
  <sheetData>
    <row r="2" spans="4:13">
      <c r="D2" t="s">
        <v>73</v>
      </c>
      <c r="E2" t="s">
        <v>74</v>
      </c>
    </row>
    <row r="3" spans="4:13">
      <c r="D3" s="2" t="s">
        <v>75</v>
      </c>
      <c r="E3" s="3">
        <v>37337</v>
      </c>
      <c r="H3" s="6" t="s">
        <v>76</v>
      </c>
      <c r="I3" t="s">
        <v>77</v>
      </c>
    </row>
    <row r="4" spans="4:13">
      <c r="D4" s="2" t="s">
        <v>78</v>
      </c>
      <c r="E4" s="3">
        <v>13306</v>
      </c>
      <c r="H4" s="7" t="s">
        <v>79</v>
      </c>
      <c r="I4">
        <v>13664</v>
      </c>
    </row>
    <row r="5" spans="4:13">
      <c r="D5" s="2" t="s">
        <v>80</v>
      </c>
      <c r="E5" s="3">
        <v>5904</v>
      </c>
      <c r="H5" s="7" t="s">
        <v>75</v>
      </c>
      <c r="I5">
        <v>179952</v>
      </c>
      <c r="K5" s="7" t="s">
        <v>75</v>
      </c>
      <c r="L5" s="7"/>
      <c r="M5">
        <v>179952</v>
      </c>
    </row>
    <row r="6" spans="4:13">
      <c r="D6" s="2" t="s">
        <v>79</v>
      </c>
      <c r="E6" s="3">
        <v>1746</v>
      </c>
      <c r="H6" s="7" t="s">
        <v>78</v>
      </c>
      <c r="I6">
        <v>73576</v>
      </c>
      <c r="K6" s="7" t="s">
        <v>78</v>
      </c>
      <c r="L6" s="7"/>
      <c r="M6">
        <v>73576</v>
      </c>
    </row>
    <row r="7" spans="4:13">
      <c r="D7" s="2" t="s">
        <v>81</v>
      </c>
      <c r="E7" s="3">
        <v>910</v>
      </c>
      <c r="H7" s="7" t="s">
        <v>80</v>
      </c>
      <c r="I7">
        <v>28877</v>
      </c>
      <c r="K7" s="7" t="s">
        <v>80</v>
      </c>
      <c r="L7" s="7"/>
      <c r="M7">
        <v>28877</v>
      </c>
    </row>
    <row r="8" spans="4:13">
      <c r="D8" s="2" t="s">
        <v>82</v>
      </c>
      <c r="E8" s="3">
        <v>480</v>
      </c>
      <c r="H8" s="7" t="s">
        <v>81</v>
      </c>
      <c r="I8">
        <v>6279</v>
      </c>
      <c r="K8" s="7" t="s">
        <v>79</v>
      </c>
      <c r="L8" s="7"/>
      <c r="M8">
        <v>13664</v>
      </c>
    </row>
    <row r="9" spans="4:13">
      <c r="D9" s="2" t="s">
        <v>83</v>
      </c>
      <c r="E9" s="3">
        <v>230775</v>
      </c>
      <c r="H9" s="7" t="s">
        <v>83</v>
      </c>
      <c r="I9">
        <v>1181558</v>
      </c>
      <c r="K9" s="7" t="s">
        <v>81</v>
      </c>
      <c r="L9" s="7"/>
      <c r="M9">
        <v>6279</v>
      </c>
    </row>
    <row r="10" spans="4:13">
      <c r="D10" s="2" t="s">
        <v>75</v>
      </c>
      <c r="E10" s="4">
        <v>10502</v>
      </c>
      <c r="H10" s="7" t="s">
        <v>82</v>
      </c>
      <c r="I10">
        <v>1330</v>
      </c>
      <c r="K10" s="7" t="s">
        <v>82</v>
      </c>
      <c r="L10" s="7"/>
      <c r="M10">
        <v>1330</v>
      </c>
    </row>
    <row r="11" spans="4:13">
      <c r="D11" s="2" t="s">
        <v>78</v>
      </c>
      <c r="E11" s="4">
        <v>4970</v>
      </c>
      <c r="H11" s="7" t="s">
        <v>84</v>
      </c>
      <c r="I11">
        <v>1485236</v>
      </c>
      <c r="K11" s="7" t="s">
        <v>83</v>
      </c>
      <c r="L11" s="7"/>
      <c r="M11">
        <v>1181558</v>
      </c>
    </row>
    <row r="12" spans="4:13">
      <c r="D12" s="2" t="s">
        <v>80</v>
      </c>
      <c r="E12" s="4">
        <v>2006</v>
      </c>
      <c r="K12" s="8" t="s">
        <v>84</v>
      </c>
      <c r="L12" s="8"/>
      <c r="M12" s="9">
        <v>1485236</v>
      </c>
    </row>
    <row r="13" spans="4:13">
      <c r="D13" s="2" t="s">
        <v>81</v>
      </c>
      <c r="E13" s="4">
        <v>1547</v>
      </c>
    </row>
    <row r="14" spans="4:13">
      <c r="D14" s="2" t="s">
        <v>79</v>
      </c>
      <c r="E14" s="4">
        <v>1284</v>
      </c>
    </row>
    <row r="15" spans="4:13">
      <c r="D15" s="2" t="s">
        <v>82</v>
      </c>
      <c r="E15" s="4">
        <v>60</v>
      </c>
    </row>
    <row r="16" spans="4:13">
      <c r="D16" s="2" t="s">
        <v>83</v>
      </c>
      <c r="E16" s="4">
        <v>78119</v>
      </c>
    </row>
    <row r="17" spans="4:5">
      <c r="D17" s="5" t="s">
        <v>75</v>
      </c>
      <c r="E17" s="4">
        <v>15704</v>
      </c>
    </row>
    <row r="18" spans="4:5">
      <c r="D18" s="5" t="s">
        <v>78</v>
      </c>
      <c r="E18" s="4">
        <v>6794</v>
      </c>
    </row>
    <row r="19" spans="4:5">
      <c r="D19" s="5" t="s">
        <v>80</v>
      </c>
      <c r="E19" s="4">
        <v>2641</v>
      </c>
    </row>
    <row r="20" spans="4:5">
      <c r="D20" s="5" t="s">
        <v>79</v>
      </c>
      <c r="E20" s="4">
        <v>1108</v>
      </c>
    </row>
    <row r="21" spans="4:5">
      <c r="D21" s="5" t="s">
        <v>81</v>
      </c>
      <c r="E21" s="4">
        <v>598</v>
      </c>
    </row>
    <row r="22" spans="4:5">
      <c r="D22" s="5" t="s">
        <v>82</v>
      </c>
      <c r="E22" s="4">
        <v>156</v>
      </c>
    </row>
    <row r="23" spans="4:5">
      <c r="D23" s="5" t="s">
        <v>83</v>
      </c>
      <c r="E23" s="4">
        <v>117757</v>
      </c>
    </row>
    <row r="24" spans="4:5">
      <c r="D24" s="5" t="s">
        <v>75</v>
      </c>
      <c r="E24" s="4">
        <v>5889</v>
      </c>
    </row>
    <row r="25" spans="4:5">
      <c r="D25" s="5" t="s">
        <v>78</v>
      </c>
      <c r="E25" s="4">
        <v>3039</v>
      </c>
    </row>
    <row r="26" spans="4:5">
      <c r="D26" s="5" t="s">
        <v>79</v>
      </c>
      <c r="E26" s="4">
        <v>1531</v>
      </c>
    </row>
    <row r="27" spans="4:5">
      <c r="D27" s="5" t="s">
        <v>80</v>
      </c>
      <c r="E27" s="4">
        <v>952</v>
      </c>
    </row>
    <row r="28" spans="4:5">
      <c r="D28" s="5" t="s">
        <v>81</v>
      </c>
      <c r="E28" s="4">
        <v>404</v>
      </c>
    </row>
    <row r="29" spans="4:5">
      <c r="D29" s="5" t="s">
        <v>82</v>
      </c>
      <c r="E29" s="4">
        <v>63</v>
      </c>
    </row>
    <row r="30" spans="4:5">
      <c r="D30" s="5" t="s">
        <v>83</v>
      </c>
      <c r="E30" s="4">
        <v>64110</v>
      </c>
    </row>
    <row r="31" spans="4:5">
      <c r="D31" s="5" t="s">
        <v>75</v>
      </c>
      <c r="E31" s="4">
        <v>20149</v>
      </c>
    </row>
    <row r="32" spans="4:5">
      <c r="D32" s="5" t="s">
        <v>78</v>
      </c>
      <c r="E32" s="4">
        <v>9565</v>
      </c>
    </row>
    <row r="33" spans="4:5">
      <c r="D33" s="5" t="s">
        <v>80</v>
      </c>
      <c r="E33" s="4">
        <v>3838</v>
      </c>
    </row>
    <row r="34" spans="4:5">
      <c r="D34" s="5" t="s">
        <v>79</v>
      </c>
      <c r="E34" s="4">
        <v>1912</v>
      </c>
    </row>
    <row r="35" spans="4:5">
      <c r="D35" s="5" t="s">
        <v>81</v>
      </c>
      <c r="E35" s="4">
        <v>340</v>
      </c>
    </row>
    <row r="36" spans="4:5">
      <c r="D36" s="5" t="s">
        <v>82</v>
      </c>
      <c r="E36" s="4">
        <v>77</v>
      </c>
    </row>
    <row r="37" spans="4:5">
      <c r="D37" s="5" t="s">
        <v>83</v>
      </c>
      <c r="E37" s="4">
        <v>141499</v>
      </c>
    </row>
    <row r="38" spans="4:5">
      <c r="D38" s="5" t="s">
        <v>75</v>
      </c>
      <c r="E38" s="4">
        <v>35769</v>
      </c>
    </row>
    <row r="39" spans="4:5">
      <c r="D39" s="5" t="s">
        <v>78</v>
      </c>
      <c r="E39" s="4">
        <v>11737</v>
      </c>
    </row>
    <row r="40" spans="4:5">
      <c r="D40" s="5" t="s">
        <v>80</v>
      </c>
      <c r="E40" s="4">
        <v>4345</v>
      </c>
    </row>
    <row r="41" spans="4:5">
      <c r="D41" s="5" t="s">
        <v>81</v>
      </c>
      <c r="E41" s="4">
        <v>1432</v>
      </c>
    </row>
    <row r="42" spans="4:5">
      <c r="D42" s="5" t="s">
        <v>79</v>
      </c>
      <c r="E42" s="4">
        <v>1414</v>
      </c>
    </row>
    <row r="43" spans="4:5">
      <c r="D43" s="5" t="s">
        <v>82</v>
      </c>
      <c r="E43" s="4">
        <v>278</v>
      </c>
    </row>
    <row r="44" spans="4:5">
      <c r="D44" s="5" t="s">
        <v>83</v>
      </c>
      <c r="E44" s="4">
        <v>211295</v>
      </c>
    </row>
    <row r="45" spans="4:5">
      <c r="D45" s="2" t="s">
        <v>75</v>
      </c>
      <c r="E45" s="4">
        <v>47442</v>
      </c>
    </row>
    <row r="46" spans="4:5">
      <c r="D46" s="2" t="s">
        <v>78</v>
      </c>
      <c r="E46" s="4">
        <v>21394</v>
      </c>
    </row>
    <row r="47" spans="4:5">
      <c r="D47" s="2" t="s">
        <v>80</v>
      </c>
      <c r="E47" s="4">
        <v>8026</v>
      </c>
    </row>
    <row r="48" spans="4:5">
      <c r="D48" s="2" t="s">
        <v>79</v>
      </c>
      <c r="E48" s="4">
        <v>3753</v>
      </c>
    </row>
    <row r="49" spans="4:5">
      <c r="D49" s="2" t="s">
        <v>81</v>
      </c>
      <c r="E49" s="4">
        <v>823</v>
      </c>
    </row>
    <row r="50" spans="4:5">
      <c r="D50" s="2" t="s">
        <v>82</v>
      </c>
      <c r="E50" s="4">
        <v>169</v>
      </c>
    </row>
    <row r="51" spans="4:5">
      <c r="D51" s="2" t="s">
        <v>83</v>
      </c>
      <c r="E51" s="4">
        <v>281072</v>
      </c>
    </row>
    <row r="52" spans="4:5">
      <c r="D52" s="5" t="s">
        <v>75</v>
      </c>
      <c r="E52" s="4">
        <v>7160</v>
      </c>
    </row>
    <row r="53" spans="4:5">
      <c r="D53" s="5" t="s">
        <v>78</v>
      </c>
      <c r="E53" s="4">
        <v>2771</v>
      </c>
    </row>
    <row r="54" spans="4:5">
      <c r="D54" s="5" t="s">
        <v>80</v>
      </c>
      <c r="E54" s="4">
        <v>1165</v>
      </c>
    </row>
    <row r="55" spans="4:5">
      <c r="D55" s="5" t="s">
        <v>79</v>
      </c>
      <c r="E55" s="4">
        <v>916</v>
      </c>
    </row>
    <row r="56" spans="4:5">
      <c r="D56" s="5" t="s">
        <v>81</v>
      </c>
      <c r="E56" s="4">
        <v>225</v>
      </c>
    </row>
    <row r="57" spans="4:5">
      <c r="D57" s="5" t="s">
        <v>82</v>
      </c>
      <c r="E57" s="4">
        <v>47</v>
      </c>
    </row>
    <row r="58" spans="4:5">
      <c r="D58" s="5" t="s">
        <v>83</v>
      </c>
      <c r="E58" s="4">
        <v>56931</v>
      </c>
    </row>
  </sheetData>
  <sortState ref="K4:M10">
    <sortCondition descending="1" ref="M4:M10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showGridLines="0" zoomScale="130" zoomScaleNormal="130" workbookViewId="0">
      <pane ySplit="1" topLeftCell="A2" activePane="bottomLeft" state="frozen"/>
      <selection activeCell="M6" sqref="M6:S24"/>
      <selection pane="bottomLeft" activeCell="A11" sqref="A11"/>
    </sheetView>
  </sheetViews>
  <sheetFormatPr baseColWidth="10" defaultColWidth="8.85546875" defaultRowHeight="12.75"/>
  <cols>
    <col min="1" max="1" width="11.28515625" style="1" customWidth="1"/>
    <col min="2" max="2" width="22.140625" style="1" customWidth="1"/>
    <col min="3" max="22" width="11.28515625" style="1" customWidth="1"/>
    <col min="23" max="26" width="10.7109375" style="1" customWidth="1"/>
    <col min="27" max="16384" width="8.85546875" style="1"/>
  </cols>
  <sheetData>
    <row r="1" spans="2:24" ht="14.45" customHeight="1">
      <c r="B1" s="67" t="s">
        <v>85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</row>
    <row r="2" spans="2:24" ht="18">
      <c r="B2" s="67" t="s">
        <v>12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</row>
    <row r="4" spans="2:24" ht="16.5">
      <c r="B4" s="18" t="s">
        <v>27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6" spans="2:24">
      <c r="C6" s="69" t="s">
        <v>28</v>
      </c>
      <c r="D6" s="69"/>
      <c r="E6" s="69"/>
    </row>
    <row r="7" spans="2:24">
      <c r="B7" s="14"/>
      <c r="C7" s="17">
        <v>2019</v>
      </c>
      <c r="D7" s="17">
        <v>2021</v>
      </c>
      <c r="E7" s="17">
        <v>2022</v>
      </c>
      <c r="G7" s="17" t="s">
        <v>29</v>
      </c>
      <c r="H7" s="17" t="s">
        <v>30</v>
      </c>
    </row>
    <row r="8" spans="2:24">
      <c r="B8" s="14" t="s">
        <v>31</v>
      </c>
      <c r="C8" s="26">
        <v>277926</v>
      </c>
      <c r="D8" s="26">
        <v>286586</v>
      </c>
      <c r="E8" s="26">
        <v>290909</v>
      </c>
      <c r="G8" s="15">
        <f>+E8/D8-1</f>
        <v>1.5084477259880158E-2</v>
      </c>
      <c r="H8" s="15">
        <f>+E8/C8-1</f>
        <v>4.6713873477112644E-2</v>
      </c>
    </row>
    <row r="9" spans="2:24">
      <c r="B9" s="14" t="s">
        <v>32</v>
      </c>
      <c r="C9" s="26">
        <v>192367.51</v>
      </c>
      <c r="D9" s="26">
        <v>195545.5</v>
      </c>
      <c r="E9" s="26">
        <v>203209</v>
      </c>
      <c r="G9" s="15">
        <f t="shared" ref="G9:G12" si="0">+E9/D9-1</f>
        <v>3.9190367459235764E-2</v>
      </c>
      <c r="H9" s="15">
        <f t="shared" ref="H9:H12" si="1">+E9/C9-1</f>
        <v>5.6358217663679211E-2</v>
      </c>
    </row>
    <row r="10" spans="2:24">
      <c r="B10" s="14" t="s">
        <v>18</v>
      </c>
      <c r="C10" s="26">
        <v>186199.4</v>
      </c>
      <c r="D10" s="26">
        <v>182114</v>
      </c>
      <c r="E10" s="26">
        <v>196639.8</v>
      </c>
      <c r="F10" s="33"/>
      <c r="G10" s="15">
        <f t="shared" si="0"/>
        <v>7.9762127019339379E-2</v>
      </c>
      <c r="H10" s="15">
        <f t="shared" si="1"/>
        <v>5.6071072194647131E-2</v>
      </c>
    </row>
    <row r="11" spans="2:24">
      <c r="B11" s="14" t="s">
        <v>33</v>
      </c>
      <c r="C11" s="26">
        <v>6168.1100000000151</v>
      </c>
      <c r="D11" s="26">
        <v>13431.5</v>
      </c>
      <c r="E11" s="26">
        <v>6569.2000000000116</v>
      </c>
      <c r="F11" s="48"/>
      <c r="G11" s="49">
        <f t="shared" si="0"/>
        <v>-0.51091091836354752</v>
      </c>
      <c r="H11" s="49">
        <f t="shared" si="1"/>
        <v>6.5026401928628852E-2</v>
      </c>
      <c r="I11" s="48"/>
    </row>
    <row r="12" spans="2:24">
      <c r="B12" s="14" t="s">
        <v>34</v>
      </c>
      <c r="C12" s="34">
        <v>135565.07999999999</v>
      </c>
      <c r="D12" s="34">
        <v>141821.79999999999</v>
      </c>
      <c r="E12" s="34">
        <v>144674</v>
      </c>
      <c r="F12" s="50"/>
      <c r="G12" s="49">
        <f t="shared" si="0"/>
        <v>2.0111153574415397E-2</v>
      </c>
      <c r="H12" s="49">
        <f t="shared" si="1"/>
        <v>6.7192229739398979E-2</v>
      </c>
      <c r="I12" s="48"/>
    </row>
    <row r="13" spans="2:24">
      <c r="F13" s="48"/>
      <c r="G13" s="48"/>
      <c r="H13" s="48"/>
      <c r="I13" s="48"/>
    </row>
    <row r="14" spans="2:24">
      <c r="B14" s="14" t="s">
        <v>35</v>
      </c>
      <c r="C14" s="15">
        <f>+C11/C10</f>
        <v>3.3126368828256245E-2</v>
      </c>
      <c r="D14" s="15">
        <f t="shared" ref="D14:E14" si="2">+D11/D10</f>
        <v>7.3753253456626075E-2</v>
      </c>
      <c r="E14" s="15">
        <f t="shared" si="2"/>
        <v>3.3407275637993998E-2</v>
      </c>
      <c r="F14" s="48"/>
      <c r="G14" s="49">
        <f t="shared" ref="G14:G15" si="3">+E14/D14-1</f>
        <v>-0.54703997352956568</v>
      </c>
      <c r="H14" s="49">
        <f t="shared" ref="H14:H15" si="4">+E14/C14-1</f>
        <v>8.479855162940364E-3</v>
      </c>
      <c r="I14" s="48"/>
    </row>
    <row r="15" spans="2:24">
      <c r="B15" s="14" t="s">
        <v>36</v>
      </c>
      <c r="C15" s="15">
        <f>+C12/C10</f>
        <v>0.72806400020623052</v>
      </c>
      <c r="D15" s="15">
        <f t="shared" ref="D15:E15" si="5">+D12/D10</f>
        <v>0.77875286908200347</v>
      </c>
      <c r="E15" s="15">
        <f t="shared" si="5"/>
        <v>0.73573101681348341</v>
      </c>
      <c r="F15" s="48"/>
      <c r="G15" s="49">
        <f t="shared" si="3"/>
        <v>-5.5244550584108154E-2</v>
      </c>
      <c r="H15" s="49">
        <f t="shared" si="4"/>
        <v>1.0530690440786916E-2</v>
      </c>
      <c r="I15" s="48"/>
    </row>
    <row r="16" spans="2:24">
      <c r="C16" s="20"/>
      <c r="D16" s="20"/>
      <c r="E16" s="20"/>
      <c r="F16" s="48"/>
      <c r="G16" s="48"/>
      <c r="H16" s="48"/>
      <c r="I16" s="48"/>
    </row>
    <row r="17" spans="2:24">
      <c r="F17" s="48"/>
      <c r="G17" s="51" t="s">
        <v>29</v>
      </c>
      <c r="H17" s="51" t="s">
        <v>30</v>
      </c>
      <c r="I17" s="48"/>
    </row>
    <row r="18" spans="2:24">
      <c r="B18" s="14" t="s">
        <v>39</v>
      </c>
      <c r="C18" s="26">
        <v>1560.9580000000001</v>
      </c>
      <c r="D18" s="26">
        <v>1475.6959999999999</v>
      </c>
      <c r="E18" s="26">
        <v>1710.84</v>
      </c>
      <c r="F18" s="48"/>
      <c r="G18" s="49">
        <f>+E18/D18-1</f>
        <v>0.15934447203218016</v>
      </c>
      <c r="H18" s="49">
        <f>+E18/C18-1</f>
        <v>9.6019239467045159E-2</v>
      </c>
      <c r="I18" s="48"/>
    </row>
    <row r="19" spans="2:24">
      <c r="B19" s="19" t="s">
        <v>40</v>
      </c>
      <c r="C19" s="26">
        <v>2259.038</v>
      </c>
      <c r="D19" s="26">
        <v>2326.9789999999998</v>
      </c>
      <c r="E19" s="26">
        <v>2525.5459999999998</v>
      </c>
      <c r="F19" s="50"/>
      <c r="G19" s="49">
        <f t="shared" ref="G19:G20" si="6">+E19/D19-1</f>
        <v>8.5332527710821671E-2</v>
      </c>
      <c r="H19" s="49">
        <f t="shared" ref="H19:H20" si="7">+E19/C19-1</f>
        <v>0.11797411110393008</v>
      </c>
      <c r="I19" s="48"/>
    </row>
    <row r="20" spans="2:24">
      <c r="B20" s="19" t="s">
        <v>41</v>
      </c>
      <c r="C20" s="26">
        <v>1190.7570000000001</v>
      </c>
      <c r="D20" s="26">
        <v>1132.3910000000001</v>
      </c>
      <c r="E20" s="26">
        <v>1318.095</v>
      </c>
      <c r="F20" s="48"/>
      <c r="G20" s="49">
        <f t="shared" si="6"/>
        <v>0.16399282579956909</v>
      </c>
      <c r="H20" s="49">
        <f t="shared" si="7"/>
        <v>0.10693869530055244</v>
      </c>
      <c r="I20" s="48"/>
    </row>
    <row r="21" spans="2:24">
      <c r="E21" s="1">
        <f>+E20/C20-1</f>
        <v>0.10693869530055244</v>
      </c>
      <c r="F21" s="48"/>
      <c r="G21" s="48"/>
      <c r="H21" s="48"/>
      <c r="I21" s="48"/>
    </row>
    <row r="22" spans="2:24">
      <c r="E22" s="33">
        <f>+E20-C20</f>
        <v>127.33799999999997</v>
      </c>
    </row>
    <row r="23" spans="2:24" ht="16.5">
      <c r="B23" s="18" t="s">
        <v>42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5" spans="2:24">
      <c r="C25" s="68" t="s">
        <v>43</v>
      </c>
      <c r="D25" s="68"/>
      <c r="E25" s="13"/>
      <c r="F25" s="68" t="s">
        <v>44</v>
      </c>
      <c r="G25" s="68"/>
      <c r="H25" s="13"/>
      <c r="I25" s="68" t="s">
        <v>45</v>
      </c>
      <c r="J25" s="68"/>
    </row>
    <row r="26" spans="2:24">
      <c r="C26" s="13">
        <v>2019</v>
      </c>
      <c r="D26" s="13">
        <v>2022</v>
      </c>
      <c r="E26" s="13"/>
      <c r="F26" s="13">
        <v>2019</v>
      </c>
      <c r="G26" s="13">
        <v>2022</v>
      </c>
      <c r="H26" s="13"/>
      <c r="I26" s="13">
        <v>2019</v>
      </c>
      <c r="J26" s="13">
        <v>2022</v>
      </c>
    </row>
    <row r="28" spans="2:24">
      <c r="B28" s="13" t="s">
        <v>46</v>
      </c>
    </row>
    <row r="29" spans="2:24">
      <c r="B29" s="1" t="s">
        <v>47</v>
      </c>
      <c r="C29" s="26">
        <v>103836.1</v>
      </c>
      <c r="D29" s="26">
        <v>112881.1</v>
      </c>
      <c r="F29" s="26">
        <v>71960.14</v>
      </c>
      <c r="G29" s="26">
        <v>80688.84</v>
      </c>
      <c r="H29" s="35">
        <f>+G29/$E$12</f>
        <v>0.55772868656427554</v>
      </c>
      <c r="I29" s="15">
        <f>F29/C29</f>
        <v>0.69301659056917575</v>
      </c>
      <c r="J29" s="15">
        <f>G29/D29</f>
        <v>0.71481266571640423</v>
      </c>
    </row>
    <row r="30" spans="2:24">
      <c r="B30" s="1" t="s">
        <v>48</v>
      </c>
      <c r="C30" s="26">
        <v>82363.320000000007</v>
      </c>
      <c r="D30" s="26">
        <v>83758.7</v>
      </c>
      <c r="F30" s="26">
        <v>63604.94</v>
      </c>
      <c r="G30" s="26">
        <v>63985.114999999998</v>
      </c>
      <c r="H30" s="35">
        <f>+G30/$E$12</f>
        <v>0.44227100239158385</v>
      </c>
      <c r="I30" s="15">
        <f>F30/C30</f>
        <v>0.77224837464055596</v>
      </c>
      <c r="J30" s="15">
        <f>G30/D30</f>
        <v>0.76392201645918578</v>
      </c>
    </row>
    <row r="31" spans="2:24">
      <c r="H31" s="35"/>
    </row>
    <row r="32" spans="2:24">
      <c r="B32" s="13" t="s">
        <v>49</v>
      </c>
      <c r="H32" s="35"/>
    </row>
    <row r="33" spans="1:10">
      <c r="B33" s="1" t="s">
        <v>50</v>
      </c>
      <c r="C33" s="26">
        <v>158406.20000000001</v>
      </c>
      <c r="D33" s="26">
        <v>166649.60000000001</v>
      </c>
      <c r="F33" s="26">
        <v>111143</v>
      </c>
      <c r="G33" s="26">
        <v>120129.1</v>
      </c>
      <c r="H33" s="35">
        <f>+G33/$E$12</f>
        <v>0.83034339273124402</v>
      </c>
      <c r="I33" s="15">
        <f>F33/C33</f>
        <v>0.70163289063180601</v>
      </c>
      <c r="J33" s="15">
        <f>G33/D33</f>
        <v>0.72084841487768347</v>
      </c>
    </row>
    <row r="34" spans="1:10">
      <c r="B34" s="1" t="s">
        <v>51</v>
      </c>
      <c r="C34" s="26">
        <v>27793.22</v>
      </c>
      <c r="D34" s="26">
        <v>29990.26</v>
      </c>
      <c r="F34" s="26">
        <v>24422.09</v>
      </c>
      <c r="G34" s="26">
        <v>24544.864000000001</v>
      </c>
      <c r="H34" s="35">
        <f>+G34/$E$12</f>
        <v>0.16965635843344348</v>
      </c>
      <c r="I34" s="15">
        <f>F34/C34</f>
        <v>0.87870674934390469</v>
      </c>
      <c r="J34" s="15">
        <f>G34/D34</f>
        <v>0.81842784957516213</v>
      </c>
    </row>
    <row r="35" spans="1:10">
      <c r="H35" s="35"/>
    </row>
    <row r="36" spans="1:10">
      <c r="B36" s="13" t="s">
        <v>52</v>
      </c>
      <c r="H36" s="35"/>
    </row>
    <row r="37" spans="1:10">
      <c r="A37" s="37"/>
      <c r="B37" s="1" t="s">
        <v>54</v>
      </c>
      <c r="C37" s="26">
        <v>41164.550000000003</v>
      </c>
      <c r="D37" s="26">
        <v>44550.3</v>
      </c>
      <c r="F37" s="26">
        <v>31654.5</v>
      </c>
      <c r="G37" s="26">
        <v>37648.449999999997</v>
      </c>
      <c r="H37" s="35">
        <f>+G37/$E$12</f>
        <v>0.26022955057577724</v>
      </c>
      <c r="I37" s="15">
        <f>F37/C37</f>
        <v>0.76897476105046692</v>
      </c>
      <c r="J37" s="15">
        <f>G37/D37</f>
        <v>0.84507736199307293</v>
      </c>
    </row>
    <row r="38" spans="1:10">
      <c r="A38" s="37"/>
      <c r="B38" s="1" t="s">
        <v>53</v>
      </c>
      <c r="C38" s="26">
        <v>31713.58</v>
      </c>
      <c r="D38" s="26">
        <v>33738.94</v>
      </c>
      <c r="F38" s="26">
        <v>29752.81</v>
      </c>
      <c r="G38" s="26">
        <v>32588.18</v>
      </c>
      <c r="H38" s="35">
        <f t="shared" ref="H38:H43" si="8">+G38/$E$12</f>
        <v>0.22525249872126299</v>
      </c>
      <c r="I38" s="15">
        <f t="shared" ref="I38:I43" si="9">F38/C38</f>
        <v>0.93817254311875231</v>
      </c>
      <c r="J38" s="15">
        <f t="shared" ref="J38:J43" si="10">G38/D38</f>
        <v>0.96589223016490733</v>
      </c>
    </row>
    <row r="39" spans="1:10">
      <c r="A39" s="37"/>
      <c r="B39" s="1" t="s">
        <v>56</v>
      </c>
      <c r="C39" s="26">
        <v>14191.58</v>
      </c>
      <c r="D39" s="26">
        <v>16890.71</v>
      </c>
      <c r="F39" s="26">
        <v>11143.45</v>
      </c>
      <c r="G39" s="26">
        <v>12602.31</v>
      </c>
      <c r="H39" s="35">
        <f t="shared" si="8"/>
        <v>8.7108326306039777E-2</v>
      </c>
      <c r="I39" s="15">
        <f t="shared" si="9"/>
        <v>0.78521559967248189</v>
      </c>
      <c r="J39" s="15">
        <f t="shared" si="10"/>
        <v>0.746108955751416</v>
      </c>
    </row>
    <row r="40" spans="1:10">
      <c r="A40" s="37"/>
      <c r="B40" s="1" t="s">
        <v>57</v>
      </c>
      <c r="C40" s="26">
        <v>18307.03</v>
      </c>
      <c r="D40" s="26">
        <v>16867.73</v>
      </c>
      <c r="F40" s="26">
        <v>16199.86</v>
      </c>
      <c r="G40" s="26">
        <v>14813.906000000001</v>
      </c>
      <c r="H40" s="35">
        <f t="shared" si="8"/>
        <v>0.10239508135532301</v>
      </c>
      <c r="I40" s="15">
        <f t="shared" si="9"/>
        <v>0.88489831501887539</v>
      </c>
      <c r="J40" s="15">
        <f t="shared" si="10"/>
        <v>0.8782394548644068</v>
      </c>
    </row>
    <row r="41" spans="1:10">
      <c r="A41" s="37"/>
      <c r="B41" s="1" t="s">
        <v>58</v>
      </c>
      <c r="C41" s="26">
        <v>19269.75</v>
      </c>
      <c r="D41" s="26">
        <v>14863.06</v>
      </c>
      <c r="F41" s="26">
        <v>16439.810000000001</v>
      </c>
      <c r="G41" s="26">
        <v>12386.43</v>
      </c>
      <c r="H41" s="35">
        <f t="shared" si="8"/>
        <v>8.5616143882107365E-2</v>
      </c>
      <c r="I41" s="15">
        <f t="shared" si="9"/>
        <v>0.85314080359112088</v>
      </c>
      <c r="J41" s="15">
        <f t="shared" si="10"/>
        <v>0.83337011355669699</v>
      </c>
    </row>
    <row r="42" spans="1:10">
      <c r="A42" s="37"/>
      <c r="B42" s="1" t="s">
        <v>55</v>
      </c>
      <c r="C42" s="26">
        <v>11616.19</v>
      </c>
      <c r="D42" s="26">
        <v>13981.11</v>
      </c>
      <c r="F42" s="26">
        <v>8769.8009999999995</v>
      </c>
      <c r="G42" s="26">
        <v>10849.02</v>
      </c>
      <c r="H42" s="35">
        <f t="shared" si="8"/>
        <v>7.4989424499218943E-2</v>
      </c>
      <c r="I42" s="15">
        <f t="shared" si="9"/>
        <v>0.75496363265408017</v>
      </c>
      <c r="J42" s="15">
        <f t="shared" si="10"/>
        <v>0.77597701470054947</v>
      </c>
    </row>
    <row r="43" spans="1:10">
      <c r="A43" s="37"/>
      <c r="B43" s="1" t="s">
        <v>59</v>
      </c>
      <c r="C43" s="26">
        <v>49936.7</v>
      </c>
      <c r="D43" s="26">
        <v>55747.98</v>
      </c>
      <c r="F43" s="26">
        <v>21604.855</v>
      </c>
      <c r="G43" s="26">
        <v>23785.66</v>
      </c>
      <c r="H43" s="35">
        <f t="shared" si="8"/>
        <v>0.16440867052822208</v>
      </c>
      <c r="I43" s="15">
        <f t="shared" si="9"/>
        <v>0.43264482835269452</v>
      </c>
      <c r="J43" s="15">
        <f t="shared" si="10"/>
        <v>0.42666406926313738</v>
      </c>
    </row>
    <row r="44" spans="1:10">
      <c r="H44" s="35"/>
    </row>
    <row r="45" spans="1:10">
      <c r="B45" s="13" t="s">
        <v>60</v>
      </c>
      <c r="H45" s="35"/>
    </row>
    <row r="46" spans="1:10">
      <c r="B46" s="1" t="s">
        <v>61</v>
      </c>
      <c r="C46" s="26">
        <v>165468.70000000001</v>
      </c>
      <c r="D46" s="26">
        <v>160468.70000000001</v>
      </c>
      <c r="F46" s="26">
        <v>116463.6</v>
      </c>
      <c r="G46" s="26">
        <v>111706.2</v>
      </c>
      <c r="H46" s="35">
        <f>+G46/$E$12</f>
        <v>0.77212353290847002</v>
      </c>
      <c r="I46" s="15">
        <f t="shared" ref="I46:J48" si="11">F46/C46</f>
        <v>0.7038406659386337</v>
      </c>
      <c r="J46" s="15">
        <f t="shared" si="11"/>
        <v>0.69612454017512437</v>
      </c>
    </row>
    <row r="47" spans="1:10">
      <c r="B47" s="1" t="s">
        <v>62</v>
      </c>
      <c r="C47" s="26">
        <v>19488.580000000002</v>
      </c>
      <c r="D47" s="26">
        <v>31127.03</v>
      </c>
      <c r="F47" s="26">
        <v>17859.3</v>
      </c>
      <c r="G47" s="26">
        <v>28040.94</v>
      </c>
      <c r="H47" s="35">
        <f t="shared" ref="H47:H48" si="12">+G47/$E$12</f>
        <v>0.19382155743257254</v>
      </c>
      <c r="I47" s="15">
        <f t="shared" si="11"/>
        <v>0.91639821885432382</v>
      </c>
      <c r="J47" s="15">
        <f t="shared" si="11"/>
        <v>0.9008549803820024</v>
      </c>
    </row>
    <row r="48" spans="1:10">
      <c r="B48" s="1" t="s">
        <v>63</v>
      </c>
      <c r="C48" s="26">
        <v>1242.1310000000001</v>
      </c>
      <c r="D48" s="26">
        <v>5044.0889999999999</v>
      </c>
      <c r="F48" s="26">
        <v>1242.1310000000001</v>
      </c>
      <c r="G48" s="26">
        <v>4926.7780000000002</v>
      </c>
      <c r="H48" s="35">
        <f t="shared" si="12"/>
        <v>3.4054342867412254E-2</v>
      </c>
      <c r="I48" s="15">
        <f t="shared" si="11"/>
        <v>1</v>
      </c>
      <c r="J48" s="15">
        <f t="shared" si="11"/>
        <v>0.97674287666216841</v>
      </c>
    </row>
    <row r="49" spans="2:10">
      <c r="H49" s="35"/>
    </row>
    <row r="50" spans="2:10">
      <c r="B50" s="13" t="s">
        <v>64</v>
      </c>
      <c r="F50" s="28"/>
      <c r="G50" s="28"/>
      <c r="H50" s="20"/>
    </row>
    <row r="51" spans="2:10">
      <c r="B51" s="1" t="s">
        <v>65</v>
      </c>
      <c r="C51" s="26">
        <v>177800.5</v>
      </c>
      <c r="D51" s="26">
        <v>185967</v>
      </c>
      <c r="F51" s="26">
        <v>127930.3</v>
      </c>
      <c r="G51" s="26">
        <v>135069.29999999999</v>
      </c>
      <c r="H51" s="35">
        <f>+G51/$E$12</f>
        <v>0.93361142983535383</v>
      </c>
      <c r="I51" s="15">
        <f>F51/C51</f>
        <v>0.71951597436452652</v>
      </c>
      <c r="J51" s="15">
        <f>G51/D51</f>
        <v>0.72630789333591439</v>
      </c>
    </row>
    <row r="52" spans="2:10">
      <c r="B52" s="1" t="s">
        <v>66</v>
      </c>
      <c r="C52" s="26">
        <v>110145.2</v>
      </c>
      <c r="D52" s="26">
        <v>140477.9</v>
      </c>
      <c r="F52" s="26">
        <v>69531.676000000007</v>
      </c>
      <c r="G52" s="26">
        <v>94352.93</v>
      </c>
      <c r="H52" s="35">
        <f t="shared" ref="H52:H53" si="13">+G52/$E$12</f>
        <v>0.65217613392869478</v>
      </c>
      <c r="I52" s="15">
        <f t="shared" ref="I52:I53" si="14">F52/C52</f>
        <v>0.63127286527238602</v>
      </c>
      <c r="J52" s="15">
        <f t="shared" ref="J52:J53" si="15">G52/D52</f>
        <v>0.67165675170258099</v>
      </c>
    </row>
    <row r="53" spans="2:10">
      <c r="B53" s="1" t="s">
        <v>67</v>
      </c>
      <c r="C53" s="26">
        <v>180554.66</v>
      </c>
      <c r="D53" s="26">
        <v>191804.4</v>
      </c>
      <c r="F53" s="26">
        <v>130149.1</v>
      </c>
      <c r="G53" s="26">
        <v>140107.6</v>
      </c>
      <c r="H53" s="35">
        <f t="shared" si="13"/>
        <v>0.96843662302832578</v>
      </c>
      <c r="I53" s="15">
        <f t="shared" si="14"/>
        <v>0.72082935992900987</v>
      </c>
      <c r="J53" s="15">
        <f t="shared" si="15"/>
        <v>0.73047125092020837</v>
      </c>
    </row>
    <row r="54" spans="2:10">
      <c r="G54" s="35">
        <f>+G51/F51-1</f>
        <v>5.5803824426269522E-2</v>
      </c>
    </row>
    <row r="55" spans="2:10">
      <c r="G55" s="35">
        <f>+G52/F52-1</f>
        <v>0.35697764569920598</v>
      </c>
    </row>
    <row r="56" spans="2:10">
      <c r="G56" s="35">
        <f>+G53/F53-1</f>
        <v>7.6516088086663769E-2</v>
      </c>
    </row>
  </sheetData>
  <mergeCells count="6">
    <mergeCell ref="C25:D25"/>
    <mergeCell ref="F25:G25"/>
    <mergeCell ref="I25:J25"/>
    <mergeCell ref="C6:E6"/>
    <mergeCell ref="B1:W1"/>
    <mergeCell ref="B2:W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Perucámaras</vt:lpstr>
      <vt:lpstr>SUR</vt:lpstr>
      <vt:lpstr>Arequipa</vt:lpstr>
      <vt:lpstr>Cusco</vt:lpstr>
      <vt:lpstr>Madre de Dios</vt:lpstr>
      <vt:lpstr>Moquegua</vt:lpstr>
      <vt:lpstr>Puno</vt:lpstr>
      <vt:lpstr>Sheet1</vt:lpstr>
      <vt:lpstr>Tacna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Condor Guerra</dc:creator>
  <cp:keywords/>
  <dc:description/>
  <cp:lastModifiedBy>José Rojas Gutiérrez - Perucamaras</cp:lastModifiedBy>
  <cp:revision/>
  <dcterms:created xsi:type="dcterms:W3CDTF">2021-06-02T21:42:56Z</dcterms:created>
  <dcterms:modified xsi:type="dcterms:W3CDTF">2023-06-27T20:13:16Z</dcterms:modified>
  <cp:category/>
  <cp:contentStatus/>
</cp:coreProperties>
</file>